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ESCRITORIO\CUENTA PUBLICA DIF\2019 CUENTA PUBLICA\Estados Financieros 4T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18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  <externalReference r:id="rId33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1" l="1"/>
  <c r="D13" i="11" s="1"/>
  <c r="E13" i="11" s="1"/>
  <c r="F13" i="11" s="1"/>
  <c r="G13" i="11" s="1"/>
  <c r="D12" i="11"/>
  <c r="E12" i="11" s="1"/>
  <c r="F12" i="11" s="1"/>
  <c r="G12" i="11" s="1"/>
  <c r="C12" i="11"/>
  <c r="C11" i="11"/>
  <c r="D11" i="11" s="1"/>
  <c r="E11" i="11" s="1"/>
  <c r="F11" i="11" s="1"/>
  <c r="G11" i="11" s="1"/>
  <c r="C10" i="11"/>
  <c r="D10" i="11" s="1"/>
  <c r="E10" i="11" s="1"/>
  <c r="F10" i="11" s="1"/>
  <c r="G10" i="11" s="1"/>
  <c r="C9" i="11"/>
  <c r="D9" i="11" s="1"/>
  <c r="E9" i="11" s="1"/>
  <c r="F9" i="11" s="1"/>
  <c r="G9" i="11" s="1"/>
  <c r="D18" i="10"/>
  <c r="E18" i="10" s="1"/>
  <c r="F18" i="10" s="1"/>
  <c r="G18" i="10" s="1"/>
  <c r="C18" i="10"/>
  <c r="C14" i="10"/>
  <c r="D14" i="10" s="1"/>
  <c r="E14" i="10" s="1"/>
  <c r="F14" i="10" s="1"/>
  <c r="G14" i="10" s="1"/>
  <c r="C13" i="10"/>
  <c r="D13" i="10" s="1"/>
  <c r="E13" i="10" s="1"/>
  <c r="F13" i="10" s="1"/>
  <c r="G13" i="10" s="1"/>
  <c r="C12" i="10"/>
  <c r="D12" i="10" s="1"/>
  <c r="E12" i="10" s="1"/>
  <c r="F12" i="10" s="1"/>
  <c r="G12" i="10" s="1"/>
  <c r="D10" i="8"/>
  <c r="G27" i="7"/>
  <c r="G26" i="7"/>
  <c r="G25" i="7"/>
  <c r="G24" i="7"/>
  <c r="G23" i="7"/>
  <c r="G22" i="7"/>
  <c r="G21" i="7"/>
  <c r="F20" i="7"/>
  <c r="E20" i="7"/>
  <c r="D20" i="7"/>
  <c r="C20" i="7" s="1"/>
  <c r="B103" i="6"/>
  <c r="C103" i="6"/>
  <c r="D103" i="6"/>
  <c r="E103" i="6"/>
  <c r="F103" i="6"/>
  <c r="G103" i="6"/>
  <c r="G74" i="6"/>
  <c r="C74" i="6"/>
  <c r="G73" i="6"/>
  <c r="C73" i="6"/>
  <c r="G72" i="6"/>
  <c r="C72" i="6"/>
  <c r="C70" i="6"/>
  <c r="C69" i="6"/>
  <c r="C68" i="6"/>
  <c r="C67" i="6"/>
  <c r="C66" i="6"/>
  <c r="C65" i="6"/>
  <c r="C64" i="6"/>
  <c r="C63" i="6"/>
  <c r="C61" i="6"/>
  <c r="C60" i="6"/>
  <c r="C59" i="6"/>
  <c r="C9" i="4"/>
  <c r="C137" i="6" l="1"/>
  <c r="D137" i="6"/>
  <c r="E137" i="6"/>
  <c r="F137" i="6"/>
  <c r="B137" i="6"/>
  <c r="C62" i="6"/>
  <c r="D62" i="6"/>
  <c r="E62" i="6"/>
  <c r="F62" i="6"/>
  <c r="B62" i="6"/>
  <c r="B8" i="10"/>
  <c r="C6" i="23"/>
  <c r="C7" i="23" s="1"/>
  <c r="B9" i="1"/>
  <c r="P4" i="15" s="1"/>
  <c r="H25" i="23"/>
  <c r="G25" i="23"/>
  <c r="E5" i="13" s="1"/>
  <c r="F25" i="23"/>
  <c r="D5" i="13" s="1"/>
  <c r="E25" i="23"/>
  <c r="D25" i="23"/>
  <c r="G30" i="9"/>
  <c r="G31" i="9"/>
  <c r="U23" i="27" s="1"/>
  <c r="G29" i="9"/>
  <c r="G26" i="9"/>
  <c r="U18" i="27" s="1"/>
  <c r="G27" i="9"/>
  <c r="G25" i="9"/>
  <c r="G24" i="9" s="1"/>
  <c r="U16" i="27" s="1"/>
  <c r="G23" i="9"/>
  <c r="G22" i="9"/>
  <c r="U14" i="27" s="1"/>
  <c r="G19" i="9"/>
  <c r="G18" i="9"/>
  <c r="G17" i="9"/>
  <c r="G14" i="9"/>
  <c r="U7" i="27" s="1"/>
  <c r="G15" i="9"/>
  <c r="U8" i="27" s="1"/>
  <c r="G13" i="9"/>
  <c r="G12" i="9" s="1"/>
  <c r="G11" i="9"/>
  <c r="G10" i="9"/>
  <c r="U3" i="27" s="1"/>
  <c r="G73" i="8"/>
  <c r="G74" i="8"/>
  <c r="U66" i="26" s="1"/>
  <c r="G75" i="8"/>
  <c r="G72" i="8"/>
  <c r="G63" i="8"/>
  <c r="G64" i="8"/>
  <c r="G61" i="8" s="1"/>
  <c r="U53" i="26" s="1"/>
  <c r="G65" i="8"/>
  <c r="G66" i="8"/>
  <c r="G67" i="8"/>
  <c r="G68" i="8"/>
  <c r="G69" i="8"/>
  <c r="G70" i="8"/>
  <c r="G62" i="8"/>
  <c r="G55" i="8"/>
  <c r="U47" i="26" s="1"/>
  <c r="G56" i="8"/>
  <c r="G57" i="8"/>
  <c r="U49" i="26" s="1"/>
  <c r="G58" i="8"/>
  <c r="G59" i="8"/>
  <c r="G60" i="8"/>
  <c r="G54" i="8"/>
  <c r="G46" i="8"/>
  <c r="G47" i="8"/>
  <c r="U39" i="26" s="1"/>
  <c r="G48" i="8"/>
  <c r="G49" i="8"/>
  <c r="U41" i="26" s="1"/>
  <c r="G50" i="8"/>
  <c r="U42" i="26" s="1"/>
  <c r="G51" i="8"/>
  <c r="G52" i="8"/>
  <c r="G45" i="8"/>
  <c r="G39" i="8"/>
  <c r="G40" i="8"/>
  <c r="U33" i="26" s="1"/>
  <c r="G41" i="8"/>
  <c r="G38" i="8"/>
  <c r="U31" i="26" s="1"/>
  <c r="G11" i="8"/>
  <c r="G12" i="8"/>
  <c r="G13" i="8"/>
  <c r="G14" i="8"/>
  <c r="G15" i="8"/>
  <c r="G16" i="8"/>
  <c r="G17" i="8"/>
  <c r="G18" i="8"/>
  <c r="G20" i="8"/>
  <c r="G21" i="8"/>
  <c r="U14" i="26" s="1"/>
  <c r="G22" i="8"/>
  <c r="U15" i="26" s="1"/>
  <c r="G23" i="8"/>
  <c r="G24" i="8"/>
  <c r="G26" i="8"/>
  <c r="U19" i="26" s="1"/>
  <c r="G28" i="8"/>
  <c r="G29" i="8"/>
  <c r="U22" i="26" s="1"/>
  <c r="G30" i="8"/>
  <c r="G31" i="8"/>
  <c r="U24" i="26" s="1"/>
  <c r="G32" i="8"/>
  <c r="G33" i="8"/>
  <c r="G34" i="8"/>
  <c r="G35" i="8"/>
  <c r="U28" i="26" s="1"/>
  <c r="G36" i="8"/>
  <c r="B10" i="6"/>
  <c r="B18" i="6"/>
  <c r="B28" i="6"/>
  <c r="B38" i="6"/>
  <c r="P31" i="24" s="1"/>
  <c r="B48" i="6"/>
  <c r="B58" i="6"/>
  <c r="B71" i="6"/>
  <c r="B75" i="6"/>
  <c r="P68" i="24" s="1"/>
  <c r="G137" i="6"/>
  <c r="U129" i="24" s="1"/>
  <c r="G81" i="6"/>
  <c r="G82" i="6"/>
  <c r="G64" i="6"/>
  <c r="G65" i="6"/>
  <c r="G66" i="6"/>
  <c r="G67" i="6"/>
  <c r="G68" i="6"/>
  <c r="G69" i="6"/>
  <c r="G70" i="6"/>
  <c r="G63" i="6"/>
  <c r="G60" i="6"/>
  <c r="G61" i="6"/>
  <c r="G59" i="6"/>
  <c r="G50" i="6"/>
  <c r="G51" i="6"/>
  <c r="G52" i="6"/>
  <c r="G53" i="6"/>
  <c r="G54" i="6"/>
  <c r="G55" i="6"/>
  <c r="G56" i="6"/>
  <c r="G57" i="6"/>
  <c r="G49" i="6"/>
  <c r="G18" i="6"/>
  <c r="B7" i="13"/>
  <c r="P2" i="31" s="1"/>
  <c r="G10" i="6"/>
  <c r="G28" i="5"/>
  <c r="F20" i="23"/>
  <c r="B6" i="2" s="1"/>
  <c r="E20" i="23"/>
  <c r="F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E7" i="13"/>
  <c r="E29" i="13" s="1"/>
  <c r="S22" i="31" s="1"/>
  <c r="F7" i="13"/>
  <c r="F29" i="13" s="1"/>
  <c r="T22" i="31" s="1"/>
  <c r="G7" i="13"/>
  <c r="U2" i="31" s="1"/>
  <c r="Q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S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D8" i="11"/>
  <c r="D30" i="11" s="1"/>
  <c r="R22" i="29" s="1"/>
  <c r="E8" i="11"/>
  <c r="S2" i="29" s="1"/>
  <c r="E30" i="11"/>
  <c r="S22" i="29" s="1"/>
  <c r="F8" i="11"/>
  <c r="G8" i="11"/>
  <c r="G30" i="11" s="1"/>
  <c r="U22" i="29" s="1"/>
  <c r="Q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C32" i="10" s="1"/>
  <c r="Q23" i="28" s="1"/>
  <c r="D29" i="10"/>
  <c r="D32" i="10" s="1"/>
  <c r="R23" i="28" s="1"/>
  <c r="E29" i="10"/>
  <c r="S21" i="28" s="1"/>
  <c r="F29" i="10"/>
  <c r="F32" i="10" s="1"/>
  <c r="T23" i="28" s="1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B32" i="10" s="1"/>
  <c r="P23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C16" i="9"/>
  <c r="Q9" i="27" s="1"/>
  <c r="D12" i="9"/>
  <c r="R5" i="27" s="1"/>
  <c r="D16" i="9"/>
  <c r="R9" i="27" s="1"/>
  <c r="E12" i="9"/>
  <c r="E9" i="9" s="1"/>
  <c r="E16" i="9"/>
  <c r="S9" i="27" s="1"/>
  <c r="F12" i="9"/>
  <c r="F16" i="9"/>
  <c r="G16" i="9"/>
  <c r="U9" i="27" s="1"/>
  <c r="Q3" i="27"/>
  <c r="R3" i="27"/>
  <c r="S3" i="27"/>
  <c r="T3" i="27"/>
  <c r="Q4" i="27"/>
  <c r="R4" i="27"/>
  <c r="S4" i="27"/>
  <c r="T4" i="27"/>
  <c r="U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D24" i="9"/>
  <c r="D21" i="9" s="1"/>
  <c r="R13" i="27" s="1"/>
  <c r="D28" i="9"/>
  <c r="R20" i="27" s="1"/>
  <c r="E24" i="9"/>
  <c r="S16" i="27" s="1"/>
  <c r="E28" i="9"/>
  <c r="E21" i="9"/>
  <c r="S13" i="27" s="1"/>
  <c r="F24" i="9"/>
  <c r="T16" i="27" s="1"/>
  <c r="F28" i="9"/>
  <c r="F21" i="9" s="1"/>
  <c r="T13" i="27" s="1"/>
  <c r="G28" i="9"/>
  <c r="U20" i="27" s="1"/>
  <c r="Q14" i="27"/>
  <c r="R14" i="27"/>
  <c r="S14" i="27"/>
  <c r="T14" i="27"/>
  <c r="Q15" i="27"/>
  <c r="R15" i="27"/>
  <c r="S15" i="27"/>
  <c r="T15" i="27"/>
  <c r="U15" i="27"/>
  <c r="R16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U19" i="27"/>
  <c r="Q20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B21" i="9" s="1"/>
  <c r="P13" i="27" s="1"/>
  <c r="B28" i="9"/>
  <c r="P14" i="27"/>
  <c r="P15" i="27"/>
  <c r="P16" i="27"/>
  <c r="P17" i="27"/>
  <c r="P18" i="27"/>
  <c r="P19" i="27"/>
  <c r="P20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Q20" i="26" s="1"/>
  <c r="C37" i="8"/>
  <c r="R3" i="26"/>
  <c r="D19" i="8"/>
  <c r="D27" i="8"/>
  <c r="R20" i="26" s="1"/>
  <c r="D37" i="8"/>
  <c r="R30" i="26" s="1"/>
  <c r="E10" i="8"/>
  <c r="E19" i="8"/>
  <c r="E27" i="8"/>
  <c r="S20" i="26" s="1"/>
  <c r="E37" i="8"/>
  <c r="S30" i="26" s="1"/>
  <c r="F10" i="8"/>
  <c r="T3" i="26" s="1"/>
  <c r="F19" i="8"/>
  <c r="T12" i="26" s="1"/>
  <c r="F27" i="8"/>
  <c r="F37" i="8"/>
  <c r="T30" i="26" s="1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R12" i="26"/>
  <c r="S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Q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Q63" i="26" s="1"/>
  <c r="D44" i="8"/>
  <c r="D53" i="8"/>
  <c r="R45" i="26" s="1"/>
  <c r="D61" i="8"/>
  <c r="R53" i="26" s="1"/>
  <c r="D71" i="8"/>
  <c r="R63" i="26" s="1"/>
  <c r="E44" i="8"/>
  <c r="E53" i="8"/>
  <c r="S45" i="26" s="1"/>
  <c r="E61" i="8"/>
  <c r="E71" i="8"/>
  <c r="S63" i="26" s="1"/>
  <c r="F44" i="8"/>
  <c r="T36" i="26" s="1"/>
  <c r="F53" i="8"/>
  <c r="T45" i="26" s="1"/>
  <c r="F61" i="8"/>
  <c r="T53" i="26" s="1"/>
  <c r="F71" i="8"/>
  <c r="T63" i="26" s="1"/>
  <c r="R36" i="26"/>
  <c r="S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10" i="8"/>
  <c r="P3" i="26" s="1"/>
  <c r="B19" i="8"/>
  <c r="P12" i="26" s="1"/>
  <c r="B27" i="8"/>
  <c r="P20" i="26" s="1"/>
  <c r="B37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U3" i="25" s="1"/>
  <c r="F9" i="7"/>
  <c r="F19" i="7"/>
  <c r="T3" i="25" s="1"/>
  <c r="E9" i="7"/>
  <c r="E19" i="7"/>
  <c r="S3" i="25" s="1"/>
  <c r="D9" i="7"/>
  <c r="R2" i="25" s="1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85" i="6"/>
  <c r="C113" i="6"/>
  <c r="Q105" i="24" s="1"/>
  <c r="C123" i="6"/>
  <c r="C133" i="6"/>
  <c r="Q125" i="24" s="1"/>
  <c r="C146" i="6"/>
  <c r="C150" i="6"/>
  <c r="Q142" i="24" s="1"/>
  <c r="D85" i="6"/>
  <c r="R77" i="24" s="1"/>
  <c r="D113" i="6"/>
  <c r="R105" i="24" s="1"/>
  <c r="D123" i="6"/>
  <c r="R115" i="24" s="1"/>
  <c r="D133" i="6"/>
  <c r="D146" i="6"/>
  <c r="R138" i="24" s="1"/>
  <c r="D150" i="6"/>
  <c r="R142" i="24" s="1"/>
  <c r="E85" i="6"/>
  <c r="E113" i="6"/>
  <c r="S105" i="24" s="1"/>
  <c r="E123" i="6"/>
  <c r="S115" i="24" s="1"/>
  <c r="E133" i="6"/>
  <c r="S125" i="24" s="1"/>
  <c r="E146" i="6"/>
  <c r="E150" i="6"/>
  <c r="S142" i="24" s="1"/>
  <c r="F85" i="6"/>
  <c r="T77" i="24" s="1"/>
  <c r="F113" i="6"/>
  <c r="T105" i="24" s="1"/>
  <c r="F123" i="6"/>
  <c r="F133" i="6"/>
  <c r="F146" i="6"/>
  <c r="T138" i="24" s="1"/>
  <c r="F150" i="6"/>
  <c r="T142" i="24" s="1"/>
  <c r="G85" i="6"/>
  <c r="U77" i="24" s="1"/>
  <c r="G113" i="6"/>
  <c r="U105" i="24" s="1"/>
  <c r="G123" i="6"/>
  <c r="U115" i="24" s="1"/>
  <c r="G133" i="6"/>
  <c r="U125" i="24" s="1"/>
  <c r="G146" i="6"/>
  <c r="G150" i="6"/>
  <c r="U142" i="24" s="1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C38" i="6"/>
  <c r="C48" i="6"/>
  <c r="Q41" i="24" s="1"/>
  <c r="C58" i="6"/>
  <c r="C71" i="6"/>
  <c r="Q64" i="24" s="1"/>
  <c r="C75" i="6"/>
  <c r="D10" i="6"/>
  <c r="D18" i="6"/>
  <c r="R11" i="24" s="1"/>
  <c r="D28" i="6"/>
  <c r="D38" i="6"/>
  <c r="R31" i="24" s="1"/>
  <c r="D48" i="6"/>
  <c r="R41" i="24" s="1"/>
  <c r="D58" i="6"/>
  <c r="R51" i="24" s="1"/>
  <c r="D71" i="6"/>
  <c r="D75" i="6"/>
  <c r="R68" i="24" s="1"/>
  <c r="E10" i="6"/>
  <c r="S3" i="24" s="1"/>
  <c r="E18" i="6"/>
  <c r="E28" i="6"/>
  <c r="E38" i="6"/>
  <c r="E48" i="6"/>
  <c r="E58" i="6"/>
  <c r="S51" i="24" s="1"/>
  <c r="E71" i="6"/>
  <c r="S64" i="24" s="1"/>
  <c r="E75" i="6"/>
  <c r="F10" i="6"/>
  <c r="F18" i="6"/>
  <c r="T11" i="24" s="1"/>
  <c r="F28" i="6"/>
  <c r="F38" i="6"/>
  <c r="T31" i="24" s="1"/>
  <c r="F48" i="6"/>
  <c r="F58" i="6"/>
  <c r="T51" i="24" s="1"/>
  <c r="F71" i="6"/>
  <c r="F75" i="6"/>
  <c r="G28" i="6"/>
  <c r="U21" i="24" s="1"/>
  <c r="G38" i="6"/>
  <c r="U31" i="24" s="1"/>
  <c r="G58" i="6"/>
  <c r="G71" i="6"/>
  <c r="U64" i="24" s="1"/>
  <c r="G75" i="6"/>
  <c r="B85" i="6"/>
  <c r="P77" i="24" s="1"/>
  <c r="B113" i="6"/>
  <c r="P105" i="24" s="1"/>
  <c r="B123" i="6"/>
  <c r="P115" i="24" s="1"/>
  <c r="B133" i="6"/>
  <c r="B146" i="6"/>
  <c r="B150" i="6"/>
  <c r="P142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S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G47" i="5"/>
  <c r="U39" i="20" s="1"/>
  <c r="G48" i="5"/>
  <c r="G49" i="5"/>
  <c r="U41" i="20" s="1"/>
  <c r="G50" i="5"/>
  <c r="U42" i="20" s="1"/>
  <c r="G51" i="5"/>
  <c r="G52" i="5"/>
  <c r="G53" i="5"/>
  <c r="U45" i="20" s="1"/>
  <c r="U38" i="20"/>
  <c r="U40" i="20"/>
  <c r="U43" i="20"/>
  <c r="U44" i="20"/>
  <c r="G55" i="5"/>
  <c r="G56" i="5"/>
  <c r="G57" i="5"/>
  <c r="U49" i="20" s="1"/>
  <c r="G58" i="5"/>
  <c r="U50" i="20" s="1"/>
  <c r="U47" i="20"/>
  <c r="G60" i="5"/>
  <c r="G59" i="5" s="1"/>
  <c r="U51" i="20" s="1"/>
  <c r="G61" i="5"/>
  <c r="U53" i="20" s="1"/>
  <c r="G62" i="5"/>
  <c r="U54" i="20"/>
  <c r="G63" i="5"/>
  <c r="U55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C41" i="5" s="1"/>
  <c r="Q34" i="20" s="1"/>
  <c r="D28" i="5"/>
  <c r="R22" i="20" s="1"/>
  <c r="E28" i="5"/>
  <c r="S22" i="20" s="1"/>
  <c r="F28" i="5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65" i="5"/>
  <c r="Q56" i="20" s="1"/>
  <c r="Q37" i="20"/>
  <c r="R37" i="20"/>
  <c r="S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28" i="5"/>
  <c r="P22" i="20" s="1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E6" i="1"/>
  <c r="F5" i="13"/>
  <c r="C5" i="13"/>
  <c r="B5" i="13"/>
  <c r="C5" i="12"/>
  <c r="B5" i="12"/>
  <c r="F5" i="12"/>
  <c r="I25" i="23"/>
  <c r="D23" i="23"/>
  <c r="B6" i="11"/>
  <c r="I23" i="23"/>
  <c r="G6" i="11" s="1"/>
  <c r="H23" i="23"/>
  <c r="F6" i="10" s="1"/>
  <c r="G23" i="23"/>
  <c r="E6" i="11" s="1"/>
  <c r="F23" i="23"/>
  <c r="D6" i="10" s="1"/>
  <c r="E23" i="23"/>
  <c r="C6" i="11" s="1"/>
  <c r="G6" i="10"/>
  <c r="B6" i="10"/>
  <c r="G5" i="13"/>
  <c r="G5" i="12"/>
  <c r="C11" i="23"/>
  <c r="A2" i="11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W4" i="17" s="1"/>
  <c r="I8" i="3"/>
  <c r="H14" i="3"/>
  <c r="V4" i="17" s="1"/>
  <c r="G14" i="3"/>
  <c r="U4" i="17" s="1"/>
  <c r="E14" i="3"/>
  <c r="K9" i="3"/>
  <c r="K10" i="3"/>
  <c r="K8" i="3" s="1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P30" i="18" s="1"/>
  <c r="B49" i="4"/>
  <c r="B48" i="4"/>
  <c r="P26" i="18" s="1"/>
  <c r="B37" i="4"/>
  <c r="B44" i="4" s="1"/>
  <c r="B11" i="4" s="1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7" i="18"/>
  <c r="P28" i="18"/>
  <c r="P29" i="18"/>
  <c r="P20" i="18"/>
  <c r="P21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D63" i="4"/>
  <c r="C48" i="4"/>
  <c r="C55" i="4"/>
  <c r="D55" i="4"/>
  <c r="C53" i="4"/>
  <c r="Q30" i="18" s="1"/>
  <c r="D53" i="4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R19" i="18" s="1"/>
  <c r="C17" i="4"/>
  <c r="Q9" i="18" s="1"/>
  <c r="C13" i="4"/>
  <c r="Q6" i="18" s="1"/>
  <c r="D13" i="4"/>
  <c r="R6" i="18" s="1"/>
  <c r="C13" i="2"/>
  <c r="Q8" i="16" s="1"/>
  <c r="D13" i="2"/>
  <c r="R8" i="16"/>
  <c r="E13" i="2"/>
  <c r="S8" i="16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/>
  <c r="E9" i="2"/>
  <c r="S4" i="16" s="1"/>
  <c r="F9" i="2"/>
  <c r="T4" i="16" s="1"/>
  <c r="G9" i="2"/>
  <c r="U4" i="16" s="1"/>
  <c r="H9" i="2"/>
  <c r="V4" i="16" s="1"/>
  <c r="B9" i="2"/>
  <c r="P4" i="16" s="1"/>
  <c r="R31" i="18"/>
  <c r="Q31" i="18"/>
  <c r="Q19" i="18"/>
  <c r="R30" i="18"/>
  <c r="Q26" i="18"/>
  <c r="D8" i="2"/>
  <c r="R3" i="16" s="1"/>
  <c r="C44" i="4"/>
  <c r="Q25" i="18" s="1"/>
  <c r="C11" i="4"/>
  <c r="Q5" i="18" s="1"/>
  <c r="Q67" i="15"/>
  <c r="C21" i="9" l="1"/>
  <c r="Q13" i="27" s="1"/>
  <c r="D57" i="4"/>
  <c r="D59" i="4" s="1"/>
  <c r="F6" i="11"/>
  <c r="S5" i="27"/>
  <c r="C6" i="1"/>
  <c r="G37" i="8"/>
  <c r="U30" i="26" s="1"/>
  <c r="G44" i="8"/>
  <c r="U36" i="26" s="1"/>
  <c r="G53" i="8"/>
  <c r="U45" i="26" s="1"/>
  <c r="D6" i="11"/>
  <c r="F31" i="12"/>
  <c r="T23" i="30" s="1"/>
  <c r="G71" i="8"/>
  <c r="U63" i="26" s="1"/>
  <c r="P19" i="18"/>
  <c r="E6" i="10"/>
  <c r="U64" i="26"/>
  <c r="B9" i="9"/>
  <c r="E31" i="12"/>
  <c r="S23" i="30" s="1"/>
  <c r="S2" i="31"/>
  <c r="B29" i="13"/>
  <c r="P22" i="31" s="1"/>
  <c r="G48" i="6"/>
  <c r="U41" i="24" s="1"/>
  <c r="D29" i="13"/>
  <c r="R22" i="31" s="1"/>
  <c r="G31" i="12"/>
  <c r="U23" i="30" s="1"/>
  <c r="C31" i="12"/>
  <c r="Q23" i="30" s="1"/>
  <c r="B31" i="12"/>
  <c r="P23" i="30" s="1"/>
  <c r="C30" i="11"/>
  <c r="Q22" i="29" s="1"/>
  <c r="U2" i="29"/>
  <c r="B30" i="11"/>
  <c r="P22" i="29" s="1"/>
  <c r="F30" i="11"/>
  <c r="T22" i="29" s="1"/>
  <c r="Q21" i="28"/>
  <c r="P21" i="28"/>
  <c r="E32" i="10"/>
  <c r="S23" i="28" s="1"/>
  <c r="G32" i="10"/>
  <c r="U23" i="28" s="1"/>
  <c r="G21" i="9"/>
  <c r="U13" i="27" s="1"/>
  <c r="F9" i="9"/>
  <c r="T2" i="27" s="1"/>
  <c r="T5" i="27"/>
  <c r="G9" i="9"/>
  <c r="U2" i="27" s="1"/>
  <c r="F33" i="9"/>
  <c r="T24" i="27" s="1"/>
  <c r="B43" i="8"/>
  <c r="P35" i="26" s="1"/>
  <c r="P45" i="26"/>
  <c r="U50" i="26"/>
  <c r="C43" i="8"/>
  <c r="U38" i="26"/>
  <c r="E43" i="8"/>
  <c r="D43" i="8"/>
  <c r="G43" i="8"/>
  <c r="U35" i="26" s="1"/>
  <c r="G27" i="8"/>
  <c r="U20" i="26" s="1"/>
  <c r="G19" i="8"/>
  <c r="U12" i="26" s="1"/>
  <c r="G10" i="8"/>
  <c r="U3" i="26" s="1"/>
  <c r="E9" i="8"/>
  <c r="S2" i="26" s="1"/>
  <c r="F9" i="8"/>
  <c r="T2" i="26" s="1"/>
  <c r="D9" i="8"/>
  <c r="R2" i="26" s="1"/>
  <c r="G62" i="6"/>
  <c r="U55" i="24" s="1"/>
  <c r="B9" i="6"/>
  <c r="P2" i="24" s="1"/>
  <c r="E9" i="6"/>
  <c r="S2" i="24" s="1"/>
  <c r="F9" i="6"/>
  <c r="T2" i="24" s="1"/>
  <c r="G45" i="5"/>
  <c r="U37" i="20" s="1"/>
  <c r="D41" i="5"/>
  <c r="D70" i="5" s="1"/>
  <c r="Q22" i="20"/>
  <c r="C72" i="4"/>
  <c r="Q38" i="18" s="1"/>
  <c r="C57" i="4"/>
  <c r="C59" i="4" s="1"/>
  <c r="B72" i="4"/>
  <c r="Q32" i="18"/>
  <c r="C74" i="4"/>
  <c r="Q39" i="18" s="1"/>
  <c r="B57" i="4"/>
  <c r="B59" i="4" s="1"/>
  <c r="T22" i="20"/>
  <c r="F41" i="5"/>
  <c r="R35" i="26"/>
  <c r="T37" i="20"/>
  <c r="F65" i="5"/>
  <c r="T56" i="20" s="1"/>
  <c r="D44" i="4"/>
  <c r="B65" i="5"/>
  <c r="P56" i="20" s="1"/>
  <c r="P46" i="20"/>
  <c r="C8" i="4"/>
  <c r="D20" i="2"/>
  <c r="R13" i="16" s="1"/>
  <c r="P25" i="18"/>
  <c r="E41" i="5"/>
  <c r="U52" i="20"/>
  <c r="U48" i="20"/>
  <c r="G54" i="5"/>
  <c r="R32" i="18"/>
  <c r="D72" i="4"/>
  <c r="S21" i="24"/>
  <c r="G41" i="5"/>
  <c r="U10" i="20"/>
  <c r="C70" i="5"/>
  <c r="P5" i="18"/>
  <c r="B8" i="4"/>
  <c r="Q21" i="24"/>
  <c r="C9" i="6"/>
  <c r="F84" i="6"/>
  <c r="T76" i="24" s="1"/>
  <c r="T85" i="24"/>
  <c r="E84" i="6"/>
  <c r="S76" i="24" s="1"/>
  <c r="S85" i="24"/>
  <c r="B41" i="5"/>
  <c r="D84" i="6"/>
  <c r="R76" i="24" s="1"/>
  <c r="P2" i="27"/>
  <c r="B33" i="9"/>
  <c r="P24" i="27" s="1"/>
  <c r="G9" i="8"/>
  <c r="U2" i="26" s="1"/>
  <c r="C6" i="10"/>
  <c r="B84" i="6"/>
  <c r="P76" i="24" s="1"/>
  <c r="D9" i="6"/>
  <c r="R85" i="24"/>
  <c r="G84" i="6"/>
  <c r="U76" i="24" s="1"/>
  <c r="U85" i="24"/>
  <c r="C84" i="6"/>
  <c r="Q76" i="24" s="1"/>
  <c r="Q85" i="24"/>
  <c r="S35" i="26"/>
  <c r="Q35" i="26"/>
  <c r="S2" i="27"/>
  <c r="E33" i="9"/>
  <c r="S24" i="27" s="1"/>
  <c r="Q2" i="27"/>
  <c r="C33" i="9"/>
  <c r="Q24" i="27" s="1"/>
  <c r="B9" i="8"/>
  <c r="P2" i="26" s="1"/>
  <c r="S53" i="26"/>
  <c r="T20" i="26"/>
  <c r="P9" i="27"/>
  <c r="U5" i="27"/>
  <c r="Q5" i="27"/>
  <c r="D9" i="9"/>
  <c r="R2" i="27" s="1"/>
  <c r="T21" i="28"/>
  <c r="R21" i="28"/>
  <c r="R2" i="29"/>
  <c r="T12" i="29"/>
  <c r="P12" i="29"/>
  <c r="D31" i="12"/>
  <c r="R23" i="30" s="1"/>
  <c r="T21" i="30"/>
  <c r="P21" i="30"/>
  <c r="G29" i="13"/>
  <c r="U22" i="31" s="1"/>
  <c r="P12" i="31"/>
  <c r="F43" i="8"/>
  <c r="C9" i="8"/>
  <c r="Q2" i="26" s="1"/>
  <c r="U2" i="30"/>
  <c r="Q2" i="30"/>
  <c r="K20" i="3"/>
  <c r="Y5" i="17" s="1"/>
  <c r="B29" i="7"/>
  <c r="P4" i="25" s="1"/>
  <c r="F29" i="7"/>
  <c r="T4" i="25" s="1"/>
  <c r="J20" i="3"/>
  <c r="X5" i="17" s="1"/>
  <c r="I20" i="3"/>
  <c r="W5" i="17" s="1"/>
  <c r="H20" i="3"/>
  <c r="V5" i="17" s="1"/>
  <c r="G20" i="3"/>
  <c r="U5" i="17" s="1"/>
  <c r="W3" i="17"/>
  <c r="E20" i="3"/>
  <c r="S5" i="17" s="1"/>
  <c r="H8" i="2"/>
  <c r="H20" i="2" s="1"/>
  <c r="V13" i="16" s="1"/>
  <c r="G8" i="2"/>
  <c r="F8" i="2"/>
  <c r="E8" i="2"/>
  <c r="C8" i="2"/>
  <c r="Q3" i="16" s="1"/>
  <c r="C20" i="2"/>
  <c r="Q13" i="16" s="1"/>
  <c r="B8" i="2"/>
  <c r="T14" i="16"/>
  <c r="S4" i="17"/>
  <c r="C29" i="7"/>
  <c r="Q4" i="25" s="1"/>
  <c r="E29" i="7"/>
  <c r="S4" i="25" s="1"/>
  <c r="G29" i="7"/>
  <c r="U4" i="25" s="1"/>
  <c r="P2" i="25"/>
  <c r="D29" i="7"/>
  <c r="R4" i="25" s="1"/>
  <c r="B47" i="1"/>
  <c r="E79" i="1"/>
  <c r="P119" i="15" s="1"/>
  <c r="F79" i="1"/>
  <c r="Q119" i="15" s="1"/>
  <c r="F47" i="1"/>
  <c r="F59" i="1" s="1"/>
  <c r="E47" i="1"/>
  <c r="E59" i="1" s="1"/>
  <c r="P57" i="15"/>
  <c r="C47" i="1"/>
  <c r="D5" i="12"/>
  <c r="E5" i="12"/>
  <c r="A2" i="13"/>
  <c r="A2" i="9"/>
  <c r="A2" i="8"/>
  <c r="A2" i="3"/>
  <c r="A2" i="4"/>
  <c r="A2" i="6"/>
  <c r="A2" i="7"/>
  <c r="A2" i="2"/>
  <c r="A2" i="5"/>
  <c r="A2" i="1"/>
  <c r="A2" i="10"/>
  <c r="A2" i="12"/>
  <c r="V3" i="17"/>
  <c r="Y3" i="17"/>
  <c r="T2" i="25"/>
  <c r="S2" i="25"/>
  <c r="G9" i="6" l="1"/>
  <c r="U2" i="24" s="1"/>
  <c r="G33" i="9"/>
  <c r="U24" i="27" s="1"/>
  <c r="D77" i="8"/>
  <c r="R68" i="26" s="1"/>
  <c r="E77" i="8"/>
  <c r="S68" i="26" s="1"/>
  <c r="C77" i="8"/>
  <c r="Q68" i="26" s="1"/>
  <c r="G77" i="8"/>
  <c r="U68" i="26" s="1"/>
  <c r="B77" i="8"/>
  <c r="P68" i="26" s="1"/>
  <c r="R34" i="20"/>
  <c r="P38" i="18"/>
  <c r="B74" i="4"/>
  <c r="P39" i="18" s="1"/>
  <c r="C159" i="6"/>
  <c r="Q150" i="24" s="1"/>
  <c r="Q2" i="24"/>
  <c r="P2" i="18"/>
  <c r="B21" i="4"/>
  <c r="S34" i="20"/>
  <c r="E70" i="5"/>
  <c r="E159" i="6"/>
  <c r="S150" i="24" s="1"/>
  <c r="G159" i="6"/>
  <c r="U150" i="24" s="1"/>
  <c r="P34" i="20"/>
  <c r="B70" i="5"/>
  <c r="B159" i="6"/>
  <c r="P150" i="24" s="1"/>
  <c r="R38" i="18"/>
  <c r="D74" i="4"/>
  <c r="R39" i="18" s="1"/>
  <c r="Q2" i="18"/>
  <c r="C21" i="4"/>
  <c r="T35" i="26"/>
  <c r="F77" i="8"/>
  <c r="T68" i="26" s="1"/>
  <c r="G42" i="5"/>
  <c r="U35" i="20" s="1"/>
  <c r="U34" i="20"/>
  <c r="G65" i="5"/>
  <c r="U56" i="20" s="1"/>
  <c r="U46" i="20"/>
  <c r="T34" i="20"/>
  <c r="F70" i="5"/>
  <c r="V3" i="16"/>
  <c r="R2" i="24"/>
  <c r="D159" i="6"/>
  <c r="R150" i="24" s="1"/>
  <c r="F159" i="6"/>
  <c r="T150" i="24" s="1"/>
  <c r="D11" i="4"/>
  <c r="R25" i="18"/>
  <c r="D33" i="9"/>
  <c r="R24" i="27" s="1"/>
  <c r="U3" i="16"/>
  <c r="G20" i="2"/>
  <c r="U13" i="16" s="1"/>
  <c r="F20" i="2"/>
  <c r="T13" i="16" s="1"/>
  <c r="T3" i="16"/>
  <c r="E20" i="2"/>
  <c r="S13" i="16" s="1"/>
  <c r="S3" i="16"/>
  <c r="P3" i="16"/>
  <c r="B20" i="2"/>
  <c r="P13" i="16" s="1"/>
  <c r="P42" i="15"/>
  <c r="B62" i="1"/>
  <c r="P54" i="15" s="1"/>
  <c r="Q95" i="15"/>
  <c r="F81" i="1"/>
  <c r="Q120" i="15" s="1"/>
  <c r="Q104" i="15"/>
  <c r="P95" i="15"/>
  <c r="E81" i="1"/>
  <c r="P120" i="15" s="1"/>
  <c r="P104" i="15"/>
  <c r="C62" i="1"/>
  <c r="Q54" i="15" s="1"/>
  <c r="Q42" i="15"/>
  <c r="G70" i="5" l="1"/>
  <c r="B23" i="4"/>
  <c r="P12" i="18"/>
  <c r="Q12" i="18"/>
  <c r="C23" i="4"/>
  <c r="D8" i="4"/>
  <c r="R5" i="18"/>
  <c r="R2" i="18" l="1"/>
  <c r="D21" i="4"/>
  <c r="B25" i="4"/>
  <c r="P13" i="18"/>
  <c r="C25" i="4"/>
  <c r="Q13" i="18"/>
  <c r="C33" i="4" l="1"/>
  <c r="Q18" i="18" s="1"/>
  <c r="Q14" i="18"/>
  <c r="B33" i="4"/>
  <c r="P18" i="18" s="1"/>
  <c r="P14" i="18"/>
  <c r="R12" i="18"/>
  <c r="D23" i="4"/>
  <c r="R13" i="18" l="1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<sst xmlns="http://schemas.openxmlformats.org/spreadsheetml/2006/main" count="4243" uniqueCount="3305">
  <si>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</si>
  <si>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</si>
  <si>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</si>
  <si>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</si>
  <si>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</si>
  <si>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</si>
  <si>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</si>
  <si>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</si>
  <si>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</si>
  <si>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</si>
  <si>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</si>
  <si>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</si>
  <si>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</si>
  <si>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</si>
  <si>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</si>
  <si>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</si>
  <si>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</si>
  <si>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</si>
  <si>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</si>
  <si>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</si>
  <si>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</si>
  <si>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</si>
  <si>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</si>
  <si>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</si>
  <si>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</si>
  <si>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</si>
  <si>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</si>
  <si>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</si>
  <si>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</si>
  <si>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</si>
  <si>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</si>
  <si>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</si>
  <si>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</si>
  <si>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</si>
  <si>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</si>
  <si>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</si>
  <si>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</si>
  <si>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</si>
  <si>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</si>
  <si>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</si>
  <si>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</si>
  <si>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</si>
  <si>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</si>
  <si>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</si>
  <si>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</si>
  <si>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</si>
  <si>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</si>
  <si>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</si>
  <si>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</si>
  <si>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</si>
  <si>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</si>
  <si>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</si>
  <si>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</si>
  <si>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</si>
  <si>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</si>
  <si>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</si>
  <si>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</si>
  <si>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</si>
  <si>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</si>
  <si>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</si>
  <si>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</si>
  <si>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</si>
  <si>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</si>
  <si>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</si>
  <si>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</si>
  <si>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</si>
  <si>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</si>
  <si>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</si>
  <si>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</si>
  <si>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</si>
  <si>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</si>
  <si>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</si>
  <si>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</si>
  <si>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</si>
  <si>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</si>
  <si>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</si>
  <si>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</si>
  <si>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</si>
  <si>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</si>
  <si>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</si>
  <si>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</si>
  <si>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</si>
  <si>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</si>
  <si>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</si>
  <si>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</si>
  <si>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</si>
  <si>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</si>
  <si>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</si>
  <si>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</si>
  <si>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</si>
  <si>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</si>
  <si>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</si>
  <si>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</si>
  <si>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</si>
  <si>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</si>
  <si>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</si>
  <si>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</si>
  <si>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</si>
  <si>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</si>
  <si>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</si>
  <si>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</si>
  <si>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</si>
  <si>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</si>
  <si>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</si>
  <si>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</si>
  <si>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</si>
  <si>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</si>
  <si>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</si>
  <si>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</si>
  <si>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</si>
  <si>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</si>
  <si>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</si>
  <si>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</si>
  <si>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</si>
  <si>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</si>
  <si>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</si>
  <si>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</si>
  <si>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</si>
  <si>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</si>
  <si>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</si>
  <si>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</si>
  <si>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</si>
  <si>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</si>
  <si>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</si>
  <si>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</si>
  <si>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</si>
  <si>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</si>
  <si>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</si>
  <si>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</si>
  <si>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</si>
  <si>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</si>
  <si>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</si>
  <si>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</si>
  <si>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</si>
  <si>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</si>
  <si>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</si>
  <si>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</si>
  <si>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</si>
  <si>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</si>
  <si>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</si>
  <si>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</si>
  <si>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</si>
  <si>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</si>
  <si>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</si>
  <si>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</si>
  <si>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</si>
  <si>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</si>
  <si>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</si>
  <si>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</si>
  <si>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</si>
  <si>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</si>
  <si>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</si>
  <si>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</si>
  <si>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</si>
  <si>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</si>
  <si>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</si>
  <si>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</si>
  <si>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</si>
  <si>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</si>
  <si>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</si>
  <si>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</si>
  <si>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</si>
  <si>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</si>
  <si>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</si>
  <si>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</si>
  <si>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</si>
  <si>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</si>
  <si>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</si>
  <si>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</si>
  <si>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</si>
  <si>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</si>
  <si>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</si>
  <si>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</si>
  <si>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</si>
  <si>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</si>
  <si>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</si>
  <si>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</si>
  <si>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</si>
  <si>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</si>
  <si>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</si>
  <si>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</si>
  <si>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</si>
  <si>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</si>
  <si>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</si>
  <si>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</si>
  <si>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</si>
  <si>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</si>
  <si>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</si>
  <si>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</si>
  <si>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</si>
  <si>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</si>
  <si>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</si>
  <si>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</si>
  <si>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</si>
  <si>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</si>
  <si>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</si>
  <si>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</si>
  <si>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</si>
  <si>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</si>
  <si>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</si>
  <si>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</si>
  <si>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</si>
  <si>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</si>
  <si>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</si>
  <si>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</si>
  <si>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</si>
  <si>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</si>
  <si>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</si>
  <si>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</si>
  <si>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</si>
  <si>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</si>
  <si>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</si>
  <si>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</si>
  <si>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</si>
  <si>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</si>
  <si>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</si>
  <si>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</si>
  <si>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</si>
  <si>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</si>
  <si>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</si>
  <si>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</si>
  <si>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</si>
  <si>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</si>
  <si>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</si>
  <si>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</si>
  <si>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</si>
  <si>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</si>
  <si>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</si>
  <si>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</si>
  <si>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</si>
  <si>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</si>
  <si>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</si>
  <si>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</si>
  <si>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</si>
  <si>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</si>
  <si>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</si>
  <si>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</si>
  <si>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</si>
  <si>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</si>
  <si>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</si>
  <si>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</si>
  <si>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</si>
  <si>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</si>
  <si>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</si>
  <si>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</si>
  <si>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</si>
  <si>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</si>
  <si>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</si>
  <si>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</si>
  <si>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</si>
  <si>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</si>
  <si>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</si>
  <si>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</si>
  <si>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</si>
  <si>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</si>
  <si>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</si>
  <si>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</si>
  <si>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</si>
  <si>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</si>
  <si>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</si>
  <si>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</si>
  <si>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</si>
  <si>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</si>
  <si>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</si>
  <si>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</si>
  <si>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</si>
  <si>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</si>
  <si>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</si>
  <si>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</si>
  <si>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</si>
  <si>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</si>
  <si>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</si>
  <si>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</si>
  <si>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</si>
  <si>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</si>
  <si>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</si>
  <si>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</si>
  <si>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</si>
  <si>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</si>
  <si>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</si>
  <si>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</si>
  <si>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</si>
  <si>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</si>
  <si>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</si>
  <si>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</si>
  <si>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</si>
  <si>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</si>
  <si>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</si>
  <si>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</si>
  <si>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</si>
  <si>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</si>
  <si>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</si>
  <si>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</si>
  <si>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</si>
  <si>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</si>
  <si>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</si>
  <si>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</si>
  <si>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</si>
  <si>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</si>
  <si>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</si>
  <si>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</si>
  <si>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</si>
  <si>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</si>
  <si>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</si>
  <si>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</si>
  <si>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</si>
  <si>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</si>
  <si>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</si>
  <si>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</si>
  <si>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</si>
  <si>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</si>
  <si>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</si>
  <si>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</si>
  <si>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</si>
  <si>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</si>
  <si>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</si>
  <si>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</si>
  <si>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</si>
  <si>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</si>
  <si>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</si>
  <si>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</si>
  <si>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</si>
  <si>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</si>
  <si>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</si>
  <si>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</si>
  <si>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</si>
  <si>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</si>
  <si>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</si>
  <si>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</si>
  <si>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</si>
  <si>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</si>
  <si>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</si>
  <si>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</si>
  <si>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</si>
  <si>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</si>
  <si>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</si>
  <si>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</si>
  <si>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</si>
  <si>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</si>
  <si>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</si>
  <si>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</si>
  <si>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</si>
  <si>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</si>
  <si>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</si>
  <si>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</si>
  <si>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</si>
  <si>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</si>
  <si>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</si>
  <si>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</si>
  <si>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</si>
  <si>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</si>
  <si>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</si>
  <si>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</si>
  <si>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</si>
  <si>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</si>
  <si>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</si>
  <si>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</si>
  <si>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</si>
  <si>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</si>
  <si>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</si>
  <si>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</si>
  <si>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</si>
  <si>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</si>
  <si>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</si>
  <si>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</si>
  <si>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</si>
  <si>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</si>
  <si>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</si>
  <si>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</si>
  <si>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</si>
  <si>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</si>
  <si>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</si>
  <si>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</si>
  <si>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</si>
  <si>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</si>
  <si>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</si>
  <si>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</si>
  <si>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</si>
  <si>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</si>
  <si>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</si>
  <si>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</si>
  <si>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</si>
  <si>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</si>
  <si>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</si>
  <si>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</si>
  <si>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</si>
  <si>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</si>
  <si>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</si>
  <si>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</si>
  <si>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</si>
  <si>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</si>
  <si>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</si>
  <si>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</si>
  <si>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</si>
  <si>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</si>
  <si>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</si>
  <si>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</si>
  <si>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</si>
  <si>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</si>
  <si>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</si>
  <si>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</si>
  <si>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</si>
  <si>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</si>
  <si>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</si>
  <si>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</si>
  <si>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</si>
  <si>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</si>
  <si>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</si>
  <si>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</si>
  <si>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</si>
  <si>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</si>
  <si>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</si>
  <si>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</si>
  <si>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</si>
  <si>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</si>
  <si>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</si>
  <si>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</si>
  <si>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</si>
  <si>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</si>
  <si>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</si>
  <si>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</si>
  <si>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</si>
  <si>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</si>
  <si>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</si>
  <si>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</si>
  <si>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</si>
  <si>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</si>
  <si>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</si>
  <si>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</si>
  <si>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</si>
  <si>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</si>
  <si>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</si>
  <si>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</si>
  <si>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</si>
  <si>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</si>
  <si>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</si>
  <si>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</si>
  <si>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</si>
  <si>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</si>
  <si>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</si>
  <si>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</si>
  <si>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</si>
  <si>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</si>
  <si>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</si>
  <si>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</si>
  <si>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</si>
  <si>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</si>
  <si>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</si>
  <si>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</si>
  <si>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</si>
  <si>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</si>
  <si>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</si>
  <si>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</si>
  <si>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</si>
  <si>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</si>
  <si>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</si>
  <si>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</si>
  <si>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</si>
  <si>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</si>
  <si>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</si>
  <si>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</si>
  <si>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</si>
  <si>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</si>
  <si>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</si>
  <si>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</si>
  <si>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</si>
  <si>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</si>
  <si>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</si>
  <si>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</si>
  <si>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</si>
  <si>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</si>
  <si>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</si>
  <si>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</si>
  <si>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</si>
  <si>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</si>
  <si>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</si>
  <si>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</si>
  <si>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</si>
  <si>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</si>
  <si>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</si>
  <si>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</si>
  <si>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</si>
  <si>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</si>
  <si>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</si>
  <si>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</si>
  <si>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</si>
  <si>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</si>
  <si>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</si>
  <si>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</si>
  <si>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</si>
  <si>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</si>
  <si>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</si>
  <si>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</si>
  <si>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</si>
  <si>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</si>
  <si>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</si>
  <si>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</si>
  <si>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</si>
  <si>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</si>
  <si>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</si>
  <si>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</si>
  <si>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</si>
  <si>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</si>
  <si>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</si>
  <si>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</si>
  <si>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</si>
  <si>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</si>
  <si>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</si>
  <si>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</si>
  <si>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</si>
  <si>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</si>
  <si>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</si>
  <si>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</si>
  <si>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</si>
  <si>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</si>
  <si>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</si>
  <si>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</si>
  <si>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</si>
  <si>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</si>
  <si>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</si>
  <si>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</si>
  <si>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</si>
  <si>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</si>
  <si>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</si>
  <si>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</si>
  <si>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</si>
  <si>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</si>
  <si>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</si>
  <si>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</si>
  <si>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</si>
  <si>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</si>
  <si>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</si>
  <si>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</si>
  <si>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</si>
  <si>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</si>
  <si>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</si>
  <si>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</si>
  <si>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</si>
  <si>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</si>
  <si>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</si>
  <si>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</si>
  <si>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</si>
  <si>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</si>
  <si>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</si>
  <si>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</si>
  <si>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</si>
  <si>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</si>
  <si>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</si>
  <si>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</si>
  <si>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</si>
  <si>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</si>
  <si>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</si>
  <si>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</si>
  <si>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</si>
  <si>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</si>
  <si>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</si>
  <si>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</si>
  <si>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</si>
  <si>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</si>
  <si>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</si>
  <si>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</si>
  <si>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</si>
  <si>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</si>
  <si>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</si>
  <si>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</si>
  <si>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</si>
  <si>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</si>
  <si>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</si>
  <si>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</si>
  <si>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</si>
  <si>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</si>
  <si>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</si>
  <si>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</si>
  <si>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</si>
  <si>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</si>
  <si>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</si>
  <si>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</si>
  <si>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</si>
  <si>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</si>
  <si>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</si>
  <si>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</si>
  <si>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</si>
  <si>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</si>
  <si>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</si>
  <si>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</si>
  <si>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</si>
  <si>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</si>
  <si>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</si>
  <si>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</si>
  <si>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</si>
  <si>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</si>
  <si>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</si>
  <si>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</si>
  <si>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</si>
  <si>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</si>
  <si>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</si>
  <si>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</si>
  <si>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</si>
  <si>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</si>
  <si>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</si>
  <si>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</si>
  <si>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</si>
  <si>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</si>
  <si>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</si>
  <si>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</si>
  <si>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</si>
  <si>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</si>
  <si>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</si>
  <si>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</si>
  <si>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</si>
  <si>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</si>
  <si>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</si>
  <si>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</si>
  <si>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</si>
  <si>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</si>
  <si>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</si>
  <si>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</si>
  <si>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</si>
  <si>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</si>
  <si>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</si>
  <si>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</si>
  <si>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</si>
  <si>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</si>
  <si>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</si>
  <si>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</si>
  <si>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</si>
  <si>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</si>
  <si>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</si>
  <si>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</si>
  <si>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</si>
  <si>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</si>
  <si>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</si>
  <si>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</si>
  <si>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</si>
  <si>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</si>
  <si>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</si>
  <si>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</si>
  <si>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</si>
  <si>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</si>
  <si>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</si>
  <si>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</si>
  <si>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</si>
  <si>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</si>
  <si>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</si>
  <si>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</si>
  <si>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</si>
  <si>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</si>
  <si>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</si>
  <si>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</si>
  <si>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</si>
  <si>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</si>
  <si>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</si>
  <si>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</si>
  <si>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</si>
  <si>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</si>
  <si>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</si>
  <si>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</si>
  <si>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</si>
  <si>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</si>
  <si>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</si>
  <si>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</si>
  <si>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</si>
  <si>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</si>
  <si>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</si>
  <si>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</si>
  <si>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</si>
  <si>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</si>
  <si>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</si>
  <si>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</si>
  <si>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</si>
  <si>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</si>
  <si>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</si>
  <si>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</si>
  <si>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</si>
  <si>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</si>
  <si>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</si>
  <si>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</si>
  <si>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</si>
  <si>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</si>
  <si>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</si>
  <si>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</si>
  <si>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</si>
  <si>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</si>
  <si>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</si>
  <si>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</si>
  <si>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</si>
  <si>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</si>
  <si>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</si>
  <si>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</si>
  <si>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</si>
  <si>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</si>
  <si>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</si>
  <si>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</si>
  <si>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</si>
  <si>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</si>
  <si>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</si>
  <si>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</si>
  <si>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</si>
  <si>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</si>
  <si>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</si>
  <si>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</si>
  <si>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</si>
  <si>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</si>
  <si>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</si>
  <si>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</si>
  <si>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</si>
  <si>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</si>
  <si>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</si>
  <si>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</si>
  <si>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</si>
  <si>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</si>
  <si>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</si>
  <si>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</si>
  <si>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</si>
  <si>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</si>
  <si>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</si>
  <si>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</si>
  <si>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</si>
  <si>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</si>
  <si>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</si>
  <si>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</si>
  <si>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</si>
  <si>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</si>
  <si>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</si>
  <si>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</si>
  <si>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</si>
  <si>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</si>
  <si>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</si>
  <si>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</si>
  <si>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</si>
  <si>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</si>
  <si>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</si>
  <si>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</si>
  <si>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</si>
  <si>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</si>
  <si>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</si>
  <si>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</si>
  <si>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</si>
  <si>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</si>
  <si>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</si>
  <si>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</si>
  <si>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</si>
  <si>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</si>
  <si>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</si>
  <si>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</si>
  <si>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</si>
  <si>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</si>
  <si>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</si>
  <si>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</si>
  <si>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</si>
  <si>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</si>
  <si>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</si>
  <si>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</si>
  <si>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</si>
  <si>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</si>
  <si>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</si>
  <si>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</si>
  <si>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</si>
  <si>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</si>
  <si>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</si>
  <si>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</si>
  <si>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</si>
  <si>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</si>
  <si>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</si>
  <si>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</si>
  <si>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</si>
  <si>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</si>
  <si>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</si>
  <si>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</si>
  <si>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</si>
  <si>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</si>
  <si>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</si>
  <si>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</si>
  <si>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</si>
  <si>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</si>
  <si>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</si>
  <si>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</si>
  <si>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</si>
  <si>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</si>
  <si>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</si>
  <si>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</si>
  <si>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</si>
  <si>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</si>
  <si>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</si>
  <si>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</si>
  <si>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</si>
  <si>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</si>
  <si>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</si>
  <si>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</si>
  <si>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</si>
  <si>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</si>
  <si>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</si>
  <si>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</si>
  <si>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</si>
  <si>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</si>
  <si>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</si>
  <si>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</si>
  <si>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</si>
  <si>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</si>
  <si>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</si>
  <si>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</si>
  <si>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</si>
  <si>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</si>
  <si>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</si>
  <si>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</si>
  <si>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</si>
  <si>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</si>
  <si>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</si>
  <si>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</si>
  <si>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</si>
  <si>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</si>
  <si>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</si>
  <si>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</si>
  <si>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</si>
  <si>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</si>
  <si>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</si>
  <si>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</si>
  <si>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</si>
  <si>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</si>
  <si>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</si>
  <si>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</si>
  <si>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</si>
  <si>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</si>
  <si>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</si>
  <si>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</si>
  <si>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</si>
  <si>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</si>
  <si>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</si>
  <si>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</si>
  <si>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</si>
  <si>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</si>
  <si>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</si>
  <si>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</si>
  <si>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</si>
  <si>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</si>
  <si>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</si>
  <si>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</si>
  <si>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</si>
  <si>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</si>
  <si>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</si>
  <si>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</si>
  <si>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</si>
  <si>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</si>
  <si>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</si>
  <si>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</si>
  <si>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</si>
  <si>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</si>
  <si>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</si>
  <si>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</si>
  <si>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</si>
  <si>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</si>
  <si>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</si>
  <si>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</si>
  <si>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</si>
  <si>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</si>
  <si>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</si>
  <si>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</si>
  <si>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</si>
  <si>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</si>
  <si>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</si>
  <si>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</si>
  <si>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</si>
  <si>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</si>
  <si>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</si>
  <si>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</si>
  <si>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</si>
  <si>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</si>
  <si>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</si>
  <si>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</si>
  <si>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</si>
  <si>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</si>
  <si>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</si>
  <si>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</si>
  <si>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</si>
  <si>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</si>
  <si>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</si>
  <si>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</si>
  <si>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</si>
  <si>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</si>
  <si>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</si>
  <si>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</si>
  <si>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</si>
  <si>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</si>
  <si>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</si>
  <si>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</si>
  <si>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</si>
  <si>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</si>
  <si>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</si>
  <si>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</si>
  <si>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</si>
  <si>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</si>
  <si>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</si>
  <si>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</si>
  <si>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</si>
  <si>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</si>
  <si>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</si>
  <si>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</si>
  <si>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</si>
  <si>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</si>
  <si>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</si>
  <si>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</si>
  <si>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</si>
  <si>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</si>
  <si>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</si>
  <si>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</si>
  <si>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</si>
  <si>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</si>
  <si>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</si>
  <si>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</si>
  <si>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</si>
  <si>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</si>
  <si>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</si>
  <si>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</si>
  <si>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</si>
  <si>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</si>
  <si>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</si>
  <si>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</si>
  <si>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</si>
  <si>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</si>
  <si>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</si>
  <si>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</si>
  <si>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</si>
  <si>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</si>
  <si>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</si>
  <si>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</si>
  <si>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</si>
  <si>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</si>
  <si>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</si>
  <si>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</si>
  <si>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</si>
  <si>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</si>
  <si>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</si>
  <si>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</si>
  <si>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</si>
  <si>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</si>
  <si>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</si>
  <si>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</si>
  <si>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</si>
  <si>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</si>
  <si>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</si>
  <si>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</si>
  <si>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</si>
  <si>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</si>
  <si>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</si>
  <si>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</si>
  <si>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</si>
  <si>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</si>
  <si>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</si>
  <si>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</si>
  <si>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</si>
  <si>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</si>
  <si>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</si>
  <si>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</si>
  <si>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</si>
  <si>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</si>
  <si>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</si>
  <si>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</si>
  <si>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</si>
  <si>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</si>
  <si>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</si>
  <si>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</si>
  <si>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</si>
  <si>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</si>
  <si>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</si>
  <si>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</si>
  <si>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</si>
  <si>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</si>
  <si>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</si>
  <si>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</si>
  <si>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</si>
  <si>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</si>
  <si>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</si>
  <si>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</si>
  <si>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</si>
  <si>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</si>
  <si>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</si>
  <si>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</si>
  <si>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</si>
  <si>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</si>
  <si>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</si>
  <si>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</si>
  <si>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</si>
  <si>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</si>
  <si>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</si>
  <si>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</si>
  <si>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</si>
  <si>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</si>
  <si>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</si>
  <si>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</si>
  <si>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</si>
  <si>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</si>
  <si>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</si>
  <si>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</si>
  <si>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</si>
  <si>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</si>
  <si>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</si>
  <si>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</si>
  <si>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</si>
  <si>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</si>
  <si>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</si>
  <si>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</si>
  <si>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</si>
  <si>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</si>
  <si>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</si>
  <si>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</si>
  <si>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</si>
  <si>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</si>
  <si>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</si>
  <si>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</si>
  <si>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</si>
  <si>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</si>
  <si>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</si>
  <si>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</si>
  <si>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</si>
  <si>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</si>
  <si>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</si>
  <si>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</si>
  <si>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</si>
  <si>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</si>
  <si>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</si>
  <si>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</si>
  <si>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</si>
  <si>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</si>
  <si>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</si>
  <si>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</si>
  <si>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</si>
  <si>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</si>
  <si>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</si>
  <si>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</si>
  <si>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</si>
  <si>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</si>
  <si>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</si>
  <si>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</si>
  <si>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</si>
  <si>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</si>
  <si>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</si>
  <si>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</si>
  <si>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</si>
  <si>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</si>
  <si>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</si>
  <si>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</si>
  <si>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</si>
  <si>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</si>
  <si>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</si>
  <si>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</si>
  <si>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</si>
  <si>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</si>
  <si>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</si>
  <si>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</si>
  <si>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</si>
  <si>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</si>
  <si>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</si>
  <si>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</si>
  <si>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</si>
  <si>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</si>
  <si>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</si>
  <si>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</si>
  <si>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</si>
  <si>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</si>
  <si>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</si>
  <si>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</si>
  <si>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</si>
  <si>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</si>
  <si>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</si>
  <si>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</si>
  <si>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</si>
  <si>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</si>
  <si>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</si>
  <si>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</si>
  <si>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</si>
  <si>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</si>
  <si>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</si>
  <si>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</si>
  <si>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</si>
  <si>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</si>
  <si>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</si>
  <si>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</si>
  <si>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</si>
  <si>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</si>
  <si>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</si>
  <si>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</si>
  <si>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</si>
  <si>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</si>
  <si>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</si>
  <si>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</si>
  <si>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</si>
  <si>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</si>
  <si>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</si>
  <si>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</si>
  <si>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</si>
  <si>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</si>
  <si>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</si>
  <si>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</si>
  <si>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</si>
  <si>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</si>
  <si>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</si>
  <si>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</si>
  <si>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</si>
  <si>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</si>
  <si>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</si>
  <si>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</si>
  <si>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</si>
  <si>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</si>
  <si>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</si>
  <si>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</si>
  <si>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</si>
  <si>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</si>
  <si>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</si>
  <si>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</si>
  <si>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</si>
  <si>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</si>
  <si>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</si>
  <si>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</si>
  <si>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</si>
  <si>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</si>
  <si>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</si>
  <si>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</si>
  <si>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</si>
  <si>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</si>
  <si>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</si>
  <si>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</si>
  <si>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</si>
  <si>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</si>
  <si>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</si>
  <si>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</si>
  <si>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</si>
  <si>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</si>
  <si>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</si>
  <si>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</si>
  <si>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</si>
  <si>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</si>
  <si>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</si>
  <si>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</si>
  <si>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</si>
  <si>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</si>
  <si>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</si>
  <si>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</si>
  <si>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</si>
  <si>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</si>
  <si>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</si>
  <si>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</si>
  <si>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</si>
  <si>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</si>
  <si>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</si>
  <si>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</si>
  <si>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</si>
  <si>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</si>
  <si>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</si>
  <si>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</si>
  <si>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</si>
  <si>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</si>
  <si>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</si>
  <si>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</si>
  <si>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</si>
  <si>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</si>
  <si>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</si>
  <si>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</si>
  <si>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</si>
  <si>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</si>
  <si>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</si>
  <si>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</si>
  <si>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</si>
  <si>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</si>
  <si>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</si>
  <si>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</si>
  <si>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</si>
  <si>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</si>
  <si>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</si>
  <si>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</si>
  <si>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</si>
  <si>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</si>
  <si>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</si>
  <si>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</si>
  <si>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</si>
  <si>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</si>
  <si>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</si>
  <si>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</si>
  <si>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</si>
  <si>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</si>
  <si>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</si>
  <si>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</si>
  <si>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</si>
  <si>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</si>
  <si>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</si>
  <si>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</si>
  <si>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</si>
  <si>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</si>
  <si>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</si>
  <si>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</si>
  <si>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</si>
  <si>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</si>
  <si>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</si>
  <si>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</si>
  <si>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</si>
  <si>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</si>
  <si>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</si>
  <si>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</si>
  <si>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</si>
  <si>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</si>
  <si>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</si>
  <si>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</si>
  <si>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</si>
  <si>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</si>
  <si>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</si>
  <si>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</si>
  <si>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</si>
  <si>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</si>
  <si>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</si>
  <si>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</si>
  <si>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</si>
  <si>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</si>
  <si>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</si>
  <si>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</si>
  <si>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</si>
  <si>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</si>
  <si>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</si>
  <si>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</si>
  <si>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</si>
  <si>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</si>
  <si>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</si>
  <si>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</si>
  <si>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</si>
  <si>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</si>
  <si>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</si>
  <si>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</si>
  <si>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</si>
  <si>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</si>
  <si>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</si>
  <si>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</si>
  <si>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</si>
  <si>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</si>
  <si>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</si>
  <si>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</si>
  <si>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</si>
  <si>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</si>
  <si>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</si>
  <si>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</si>
  <si>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</si>
  <si>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</si>
  <si>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</si>
  <si>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</si>
  <si>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</si>
  <si>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</si>
  <si>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</si>
  <si>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</si>
  <si>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</si>
  <si>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</si>
  <si>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</si>
  <si>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</si>
  <si>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</si>
  <si>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</si>
  <si>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</si>
  <si>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</si>
  <si>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</si>
  <si>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</si>
  <si>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</si>
  <si>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</si>
  <si>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</si>
  <si>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</si>
  <si>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</si>
  <si>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</si>
  <si>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</si>
  <si>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</si>
  <si>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</si>
  <si>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</si>
  <si>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</si>
  <si>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</si>
  <si>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</si>
  <si>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</si>
  <si>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</si>
  <si>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</si>
  <si>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</si>
  <si>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</si>
  <si>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</si>
  <si>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</si>
  <si>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</si>
  <si>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</si>
  <si>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</si>
  <si>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</si>
  <si>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</si>
  <si>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</si>
  <si>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</si>
  <si>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</si>
  <si>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</si>
  <si>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</si>
  <si>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</si>
  <si>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</si>
  <si>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</si>
  <si>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</si>
  <si>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</si>
  <si>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</si>
  <si>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</si>
  <si>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</si>
  <si>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</si>
  <si>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</si>
  <si>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</si>
  <si>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</si>
  <si>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</si>
  <si>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</si>
  <si>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</si>
  <si>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</si>
  <si>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</si>
  <si>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</si>
  <si>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</si>
  <si>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</si>
  <si>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</si>
  <si>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</si>
  <si>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</si>
  <si>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</si>
  <si>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</si>
  <si>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</si>
  <si>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</si>
  <si>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</si>
  <si>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</si>
  <si>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</si>
  <si>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</si>
  <si>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</si>
  <si>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</si>
  <si>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</si>
  <si>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</si>
  <si>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</si>
  <si>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</si>
  <si>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</si>
  <si>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</si>
  <si>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</si>
  <si>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</si>
  <si>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</si>
  <si>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</si>
  <si>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</si>
  <si>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</si>
  <si>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</si>
  <si>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</si>
  <si>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</si>
  <si>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</si>
  <si>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</si>
  <si>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</si>
  <si>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</si>
  <si>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</si>
  <si>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</si>
  <si>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</si>
  <si>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</si>
  <si>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</si>
  <si>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</si>
  <si>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</si>
  <si>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</si>
  <si>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</si>
  <si>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</si>
  <si>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</si>
  <si>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</si>
  <si>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</si>
  <si>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</si>
  <si>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</si>
  <si>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</si>
  <si>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</si>
  <si>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</si>
  <si>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</si>
  <si>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</si>
  <si>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</si>
  <si>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</si>
  <si>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</si>
  <si>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</si>
  <si>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</si>
  <si>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</si>
  <si>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</si>
  <si>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</si>
  <si>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</si>
  <si>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</si>
  <si>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</si>
  <si>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</si>
  <si>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</si>
  <si>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</si>
  <si>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</si>
  <si>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</si>
  <si>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</si>
  <si>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</si>
  <si>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</si>
  <si>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</si>
  <si>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</si>
  <si>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</si>
  <si>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</si>
  <si>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</si>
  <si>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</si>
  <si>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</si>
  <si>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</si>
  <si>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</si>
  <si>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</si>
  <si>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</si>
  <si>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</si>
  <si>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</si>
  <si>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</si>
  <si>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</si>
  <si>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</si>
  <si>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</si>
  <si>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</si>
  <si>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</si>
  <si>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</si>
  <si>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</si>
  <si>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</si>
  <si>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</si>
  <si>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</si>
  <si>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</si>
  <si>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</si>
  <si>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</si>
  <si>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</si>
  <si>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</si>
  <si>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</si>
  <si>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</si>
  <si>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</si>
  <si>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</si>
  <si>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</si>
  <si>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</si>
  <si>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</si>
  <si>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</si>
  <si>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</si>
  <si>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</si>
  <si>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</si>
  <si>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</si>
  <si>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</si>
  <si>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</si>
  <si>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</si>
  <si>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</si>
  <si>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</si>
  <si>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</si>
  <si>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</si>
  <si>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</si>
  <si>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</si>
  <si>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</si>
  <si>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</si>
  <si>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</si>
  <si>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</si>
  <si>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</si>
  <si>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</si>
  <si>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</si>
  <si>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</si>
  <si>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</si>
  <si>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</si>
  <si>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</si>
  <si>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</si>
  <si>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</si>
  <si>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</si>
  <si>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</si>
  <si>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</si>
  <si>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</si>
  <si>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</si>
  <si>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</si>
  <si>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</si>
  <si>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</si>
  <si>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</si>
  <si>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</si>
  <si>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</si>
  <si>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</si>
  <si>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</si>
  <si>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</si>
  <si>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</si>
  <si>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</si>
  <si>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</si>
  <si>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</si>
  <si>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</si>
  <si>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</si>
  <si>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</si>
  <si>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</si>
  <si>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</si>
  <si>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</si>
  <si>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</si>
  <si>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</si>
  <si>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</si>
  <si>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</si>
  <si>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</si>
  <si>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</si>
  <si>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</si>
  <si>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</si>
  <si>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</si>
  <si>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</si>
  <si>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</si>
  <si>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</si>
  <si>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</si>
  <si>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</si>
  <si>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</si>
  <si>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</si>
  <si>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</si>
  <si>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</si>
  <si>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</si>
  <si>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</si>
  <si>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</si>
  <si>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</si>
  <si>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</si>
  <si>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</si>
  <si>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</si>
  <si>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</si>
  <si>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</si>
  <si>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</si>
  <si>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</si>
  <si>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</si>
  <si>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</si>
  <si>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</si>
  <si>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</si>
  <si>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</si>
  <si>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</si>
  <si>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</si>
  <si>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</si>
  <si>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</si>
  <si>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</si>
  <si>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</si>
  <si>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</si>
  <si>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</si>
  <si>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</si>
  <si>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</si>
  <si>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</si>
  <si>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</si>
  <si>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</si>
  <si>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</si>
  <si>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</si>
  <si>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</si>
  <si>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</si>
  <si>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</si>
  <si>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</si>
  <si>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</si>
  <si>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</si>
  <si>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</si>
  <si>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</si>
  <si>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</si>
  <si>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</si>
  <si>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</si>
  <si>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</si>
  <si>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</si>
  <si>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</si>
  <si>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</si>
  <si>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</si>
  <si>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</si>
  <si>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</si>
  <si>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</si>
  <si>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</si>
  <si>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</si>
  <si>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</si>
  <si>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</si>
  <si>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</si>
  <si>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</si>
  <si>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</si>
  <si>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</si>
  <si>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</si>
  <si>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</si>
  <si>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</si>
  <si>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</si>
  <si>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</si>
  <si>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</si>
  <si>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</si>
  <si>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</si>
  <si>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</si>
  <si>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</si>
  <si>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</si>
  <si>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</si>
  <si>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</si>
  <si>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</si>
  <si>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</si>
  <si>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</si>
  <si>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</si>
  <si>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</si>
  <si>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</si>
  <si>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</si>
  <si>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</si>
  <si>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</si>
  <si>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</si>
  <si>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</si>
  <si>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</si>
  <si>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</si>
  <si>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</si>
  <si>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</si>
  <si>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</si>
  <si>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</si>
  <si>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</si>
  <si>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</si>
  <si>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</si>
  <si>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</si>
  <si>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</si>
  <si>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</si>
  <si>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</si>
  <si>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</si>
  <si>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</si>
  <si>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</si>
  <si>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</si>
  <si>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</si>
  <si>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</si>
  <si>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</si>
  <si>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</si>
  <si>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</si>
  <si>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</si>
  <si>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</si>
  <si>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</si>
  <si>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</si>
  <si>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</si>
  <si>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</si>
  <si>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</si>
  <si>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</si>
  <si>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</si>
  <si>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</si>
  <si>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</si>
  <si>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</si>
  <si>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</si>
  <si>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</si>
  <si>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</si>
  <si>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</si>
  <si>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</si>
  <si>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</si>
  <si>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</si>
  <si>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</si>
  <si>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</si>
  <si>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</si>
  <si>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</si>
  <si>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</si>
  <si>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</si>
  <si>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</si>
  <si>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</si>
  <si>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</si>
  <si>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</si>
  <si>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</si>
  <si>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</si>
  <si>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</si>
  <si>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</si>
  <si>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</si>
  <si>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</si>
  <si>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</si>
  <si>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</si>
  <si>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</si>
  <si>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</si>
  <si>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</si>
  <si>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</si>
  <si>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</si>
  <si>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</si>
  <si>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</si>
  <si>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</si>
  <si>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</si>
  <si>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</si>
  <si>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</si>
  <si>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</si>
  <si>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</si>
  <si>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</si>
  <si>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</si>
  <si>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</si>
  <si>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</si>
  <si>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</si>
  <si>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</si>
  <si>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</si>
  <si>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</si>
  <si>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</si>
  <si>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</si>
  <si>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</si>
  <si>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</si>
  <si>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</si>
  <si>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</si>
  <si>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</si>
  <si>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</si>
  <si>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</si>
  <si>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</si>
  <si>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</si>
  <si>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</si>
  <si>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</si>
  <si>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</si>
  <si>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</si>
  <si>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</si>
  <si>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</si>
  <si>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</si>
  <si>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</si>
  <si>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</si>
  <si>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</si>
  <si>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</si>
  <si>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</si>
  <si>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</si>
  <si>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</si>
  <si>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</si>
  <si>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</si>
  <si>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</si>
  <si>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</si>
  <si>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</si>
  <si>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</si>
  <si>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</si>
  <si>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</si>
  <si>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</si>
  <si>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</si>
  <si>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</si>
  <si>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</si>
  <si>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</si>
  <si>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</si>
  <si>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</si>
  <si>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</si>
  <si>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</si>
  <si>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</si>
  <si>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</si>
  <si>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</si>
  <si>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</si>
  <si>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</si>
  <si>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</si>
  <si>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</si>
  <si>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</si>
  <si>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</si>
  <si>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</si>
  <si>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</si>
  <si>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</si>
  <si>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</si>
  <si>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</si>
  <si>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</si>
  <si>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</si>
  <si>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</si>
  <si>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</si>
  <si>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</si>
  <si>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</si>
  <si>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</si>
  <si>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</si>
  <si>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</si>
  <si>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</si>
  <si>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</si>
  <si>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</si>
  <si>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</si>
  <si>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</si>
  <si>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</si>
  <si>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</si>
  <si>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</si>
  <si>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</si>
  <si>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</si>
  <si>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</si>
  <si>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</si>
  <si>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</si>
  <si>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</si>
  <si>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</si>
  <si>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</si>
  <si>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</si>
  <si>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</si>
  <si>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</si>
  <si>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</si>
  <si>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</si>
  <si>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</si>
  <si>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</si>
  <si>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</si>
  <si>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</si>
  <si>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</si>
  <si>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</si>
  <si>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</si>
  <si>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</si>
  <si>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</si>
  <si>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</si>
  <si>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</si>
  <si>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</si>
  <si>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</si>
  <si>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</si>
  <si>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</si>
  <si>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</si>
  <si>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</si>
  <si>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</si>
  <si>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</si>
  <si>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</si>
  <si>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</si>
  <si>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</si>
  <si>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</si>
  <si>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</si>
  <si>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</si>
  <si>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</si>
  <si>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</si>
  <si>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</si>
  <si>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</si>
  <si>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</si>
  <si>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</si>
  <si>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</si>
  <si>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</si>
  <si>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</si>
  <si>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</si>
  <si>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</si>
  <si>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</si>
  <si>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</si>
  <si>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</si>
  <si>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</si>
  <si>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</si>
  <si>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</si>
  <si>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</si>
  <si>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</si>
  <si>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</si>
  <si>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</si>
  <si>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</si>
  <si>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</si>
  <si>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</si>
  <si>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</si>
  <si>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</si>
  <si>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</si>
  <si>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</si>
  <si>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</si>
  <si>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</si>
  <si>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</si>
  <si>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</si>
  <si>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</si>
  <si>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</si>
  <si>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</si>
  <si>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</si>
  <si>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</si>
  <si>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</si>
  <si>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</si>
  <si>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</si>
  <si>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</si>
  <si>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</si>
  <si>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</si>
  <si>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</si>
  <si>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</si>
  <si>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</si>
  <si>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</si>
  <si>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</si>
  <si>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</si>
  <si>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</si>
  <si>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</si>
  <si>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</si>
  <si>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</si>
  <si>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</si>
  <si>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</si>
  <si>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</si>
  <si>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</si>
  <si>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</si>
  <si>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</si>
  <si>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</si>
  <si>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</si>
  <si>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</si>
  <si>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</si>
  <si>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</si>
  <si>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</si>
  <si>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</si>
  <si>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</si>
  <si>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</si>
  <si>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</si>
  <si>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</si>
  <si>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</si>
  <si>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</si>
  <si>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</si>
  <si>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</si>
  <si>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</si>
  <si>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</si>
  <si>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</si>
  <si>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</si>
  <si>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</si>
  <si>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</si>
  <si>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</si>
  <si>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</si>
  <si>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</si>
  <si>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</si>
  <si>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</si>
  <si>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</si>
  <si>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</si>
  <si>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</si>
  <si>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</si>
  <si>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</si>
  <si>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</si>
  <si>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</si>
  <si>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</si>
  <si>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</si>
  <si>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</si>
  <si>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</si>
  <si>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</si>
  <si>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</si>
  <si>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</si>
  <si>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</si>
  <si>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</si>
  <si>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</si>
  <si>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</si>
  <si>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</si>
  <si>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</si>
  <si>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</si>
  <si>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</si>
  <si>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</si>
  <si>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</si>
  <si>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</si>
  <si>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</si>
  <si>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</si>
  <si>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</si>
  <si>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</si>
  <si>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</si>
  <si>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</si>
  <si>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</si>
  <si>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</si>
  <si>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</si>
  <si>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</si>
  <si>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</si>
  <si>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</si>
  <si>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</si>
  <si>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</si>
  <si>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</si>
  <si>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</si>
  <si>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</si>
  <si>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</si>
  <si>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</si>
  <si>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</si>
  <si>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</si>
  <si>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</si>
  <si>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</si>
  <si>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</si>
  <si>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</si>
  <si>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</si>
  <si>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</si>
  <si>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</si>
  <si>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</si>
  <si>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</si>
  <si>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</si>
  <si>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</si>
  <si>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</si>
  <si>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</si>
  <si>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</si>
  <si>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</si>
  <si>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</si>
  <si>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</si>
  <si>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</si>
  <si>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</si>
  <si>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</si>
  <si>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</si>
  <si>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</si>
  <si>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</si>
  <si>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</si>
  <si>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</si>
  <si>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</si>
  <si>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</si>
  <si>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</si>
  <si>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</si>
  <si>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</si>
  <si>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</si>
  <si>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</si>
  <si>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</si>
  <si>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</si>
  <si>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</si>
  <si>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</si>
  <si>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</si>
  <si>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</si>
  <si>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</si>
  <si>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</si>
  <si>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</si>
  <si>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</si>
  <si>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</si>
  <si>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</si>
  <si>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</si>
  <si>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</si>
  <si>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</si>
  <si>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</si>
  <si>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</si>
  <si>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</si>
  <si>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</si>
  <si>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</si>
  <si>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</si>
  <si>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</si>
  <si>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</si>
  <si>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</si>
  <si>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</si>
  <si>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</si>
  <si>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</si>
  <si>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</si>
  <si>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</si>
  <si>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</si>
  <si>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</si>
  <si>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</si>
  <si>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</si>
  <si>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</si>
  <si>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</si>
  <si>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</si>
  <si>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</si>
  <si>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</si>
  <si>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</si>
  <si>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</si>
  <si>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</si>
  <si>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</si>
  <si>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</si>
  <si>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</si>
  <si>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</si>
  <si>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</si>
  <si>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</si>
  <si>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</si>
  <si>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</si>
  <si>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</si>
  <si>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</si>
  <si>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</si>
  <si>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</si>
  <si>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</si>
  <si>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</si>
  <si>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</si>
  <si>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</si>
  <si>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</si>
  <si>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</si>
  <si>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</si>
  <si>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</si>
  <si>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</si>
  <si>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</si>
  <si>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</si>
  <si>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</si>
  <si>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</si>
  <si>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</si>
  <si>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</si>
  <si>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</si>
  <si>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</si>
  <si>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</si>
  <si>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</si>
  <si>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</si>
  <si>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</si>
  <si>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</si>
  <si>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</si>
  <si>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</si>
  <si>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</si>
  <si>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</si>
  <si>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</si>
  <si>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</si>
  <si>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</si>
  <si>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</si>
  <si>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</si>
  <si>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</si>
  <si>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</si>
  <si>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</si>
  <si>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</si>
  <si>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</si>
  <si>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</si>
  <si>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</si>
  <si>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</si>
  <si>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</si>
  <si>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</si>
  <si>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</si>
  <si>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</si>
  <si>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</si>
  <si>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</si>
  <si>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</si>
  <si>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</si>
  <si>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</si>
  <si>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</si>
  <si>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</si>
  <si>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</si>
  <si>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</si>
  <si>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</si>
  <si>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</si>
  <si>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</si>
  <si>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</si>
  <si>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</si>
  <si>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</si>
  <si>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</si>
  <si>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</si>
  <si>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</si>
  <si>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</si>
  <si>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</si>
  <si>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</si>
  <si>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</si>
  <si>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</si>
  <si>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</si>
  <si>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</si>
  <si>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</si>
  <si>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</si>
  <si>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</si>
  <si>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</si>
  <si>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</si>
  <si>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</si>
  <si>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</si>
  <si>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</si>
  <si>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</si>
  <si>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</si>
  <si>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</si>
  <si>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</si>
  <si>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</si>
  <si>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</si>
  <si>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</si>
  <si>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</si>
  <si>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</si>
  <si>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</si>
  <si>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</si>
  <si>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</si>
  <si>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</si>
  <si>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</si>
  <si>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</si>
  <si>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</si>
  <si>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</si>
  <si>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</si>
  <si>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</si>
  <si>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</si>
  <si>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</si>
  <si>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</si>
  <si>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</si>
  <si>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</si>
  <si>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</si>
  <si>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</si>
  <si>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</si>
  <si>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</si>
  <si>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</si>
  <si>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</si>
  <si>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</si>
  <si>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</si>
  <si>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</si>
  <si>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</si>
  <si>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</si>
  <si>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</si>
  <si>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</si>
  <si>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</si>
  <si>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</si>
  <si>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</si>
  <si>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</si>
  <si>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</si>
  <si>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</si>
  <si>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</si>
  <si>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</si>
  <si>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</si>
  <si>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</si>
  <si>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</si>
  <si>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</si>
  <si>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</si>
  <si>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</si>
  <si>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</si>
  <si>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</si>
  <si>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</si>
  <si>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</si>
  <si>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</si>
  <si>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</si>
  <si>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</si>
  <si>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</si>
  <si>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</si>
  <si>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</si>
  <si>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</si>
  <si>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</si>
  <si>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</si>
  <si>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</si>
  <si>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</si>
  <si>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</si>
  <si>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</si>
  <si>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</si>
  <si>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</si>
  <si>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</si>
  <si>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</si>
  <si>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</si>
  <si>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</si>
  <si>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</si>
  <si>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</si>
  <si>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</si>
  <si>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</si>
  <si>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</si>
  <si>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</si>
  <si>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</si>
  <si>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</si>
  <si>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</si>
  <si>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</si>
  <si>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</si>
  <si>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</si>
  <si>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</si>
  <si>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</si>
  <si>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</si>
  <si>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</si>
  <si>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</si>
  <si>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</si>
  <si>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</si>
  <si>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</si>
  <si>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</si>
  <si>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</si>
  <si>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</si>
  <si>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</si>
  <si>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</si>
  <si>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</si>
  <si>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</si>
  <si>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</si>
  <si>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</si>
  <si>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</si>
  <si>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</si>
  <si>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</si>
  <si>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</si>
  <si>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</si>
  <si>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</si>
  <si>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</si>
  <si>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</si>
  <si>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</si>
  <si>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</si>
  <si>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</si>
  <si>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</si>
  <si>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</si>
  <si>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</si>
  <si>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</si>
  <si>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</si>
  <si>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</si>
  <si>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</si>
  <si>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</si>
  <si>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</si>
  <si>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</si>
  <si>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</si>
  <si>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</si>
  <si>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</si>
  <si>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</si>
  <si>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</si>
  <si>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</si>
  <si>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</si>
  <si>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</si>
  <si>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</si>
  <si>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</si>
  <si>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</si>
  <si>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</si>
  <si>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</si>
  <si>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</si>
  <si>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</si>
  <si>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</si>
  <si>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</si>
  <si>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</si>
  <si>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</si>
  <si>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</si>
  <si>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</si>
  <si>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</si>
  <si>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</si>
  <si>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</si>
  <si>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</si>
  <si>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</si>
  <si>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</si>
  <si>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</si>
  <si>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</si>
  <si>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</si>
  <si>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</si>
  <si>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</si>
  <si>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</si>
  <si>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</si>
  <si>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</si>
  <si>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</si>
  <si>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</si>
  <si>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</si>
  <si>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</si>
  <si>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</si>
  <si>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</si>
  <si>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</si>
  <si>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</si>
  <si>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</si>
  <si>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</si>
  <si>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</si>
  <si>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</si>
  <si>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</si>
  <si>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</si>
  <si>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</si>
  <si>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</si>
  <si>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</si>
  <si>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</si>
  <si>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</si>
  <si>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</si>
  <si>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</si>
  <si>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</si>
  <si>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</si>
  <si>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</si>
  <si>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</si>
  <si>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</si>
  <si>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</si>
  <si>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</si>
  <si>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</si>
  <si>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</si>
  <si>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</si>
  <si>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</si>
  <si>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</si>
  <si>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</si>
  <si>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</si>
  <si>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</si>
  <si>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</si>
  <si>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</si>
  <si>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</si>
  <si>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</si>
  <si>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</si>
  <si>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</si>
  <si>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</si>
  <si>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</si>
  <si>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</si>
  <si>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</si>
  <si>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</si>
  <si>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</si>
  <si>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</si>
  <si>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</si>
  <si>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</si>
  <si>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</si>
  <si>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</si>
  <si>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</si>
  <si>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</si>
  <si>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</si>
  <si>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</si>
  <si>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</si>
  <si>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</si>
  <si>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</si>
  <si>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</si>
  <si>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</si>
  <si>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</si>
  <si>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</si>
  <si>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</si>
  <si>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</si>
  <si>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</si>
  <si>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</si>
  <si>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</si>
  <si>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</si>
  <si>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</si>
  <si>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</si>
  <si>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</si>
  <si>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</si>
  <si>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</si>
  <si>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</si>
  <si>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</si>
  <si>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</si>
  <si>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</si>
  <si>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</si>
  <si>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</si>
  <si>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</si>
  <si>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</si>
  <si>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</si>
  <si>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</si>
  <si>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</si>
  <si>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</si>
  <si>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</si>
  <si>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</si>
  <si>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</si>
  <si>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</si>
  <si>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</si>
  <si>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</si>
  <si>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</si>
  <si>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</si>
  <si>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</si>
  <si>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</si>
  <si>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</si>
  <si>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</si>
  <si>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</si>
  <si>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</si>
  <si>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</si>
  <si>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</si>
  <si>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</si>
  <si>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</si>
  <si>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</si>
  <si>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</si>
  <si>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</si>
  <si>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</si>
  <si>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</si>
  <si>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</si>
  <si>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</si>
  <si>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</si>
  <si>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</si>
  <si>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</si>
  <si>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</si>
  <si>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</si>
  <si>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</si>
  <si>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</si>
  <si>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</si>
  <si>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</si>
  <si>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</si>
  <si>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</si>
  <si>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</si>
  <si>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</si>
  <si>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</si>
  <si>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</si>
  <si>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</si>
  <si>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</si>
  <si>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</si>
  <si>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</si>
  <si>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</si>
  <si>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</si>
  <si>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</si>
  <si>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</si>
  <si>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</si>
  <si>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</si>
  <si>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</si>
  <si>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</si>
  <si>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</si>
  <si>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</si>
  <si>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</si>
  <si>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</si>
  <si>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</si>
  <si>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</si>
  <si>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</si>
  <si>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</si>
  <si>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</si>
  <si>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</si>
  <si>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</si>
  <si>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</si>
  <si>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</si>
  <si>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</si>
  <si>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</si>
  <si>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</si>
  <si>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</si>
  <si>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</si>
  <si>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</si>
  <si>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</si>
  <si>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</si>
  <si>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</si>
  <si>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</si>
  <si>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</si>
  <si>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</si>
  <si>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</si>
  <si>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</si>
  <si>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</si>
  <si>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</si>
  <si>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</si>
  <si>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</si>
  <si>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</si>
  <si>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</si>
  <si>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</si>
  <si>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</si>
  <si>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</si>
  <si>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</si>
  <si>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</si>
  <si>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</si>
  <si>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</si>
  <si>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</si>
  <si>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</si>
  <si>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</si>
  <si>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</si>
  <si>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</si>
  <si>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</si>
  <si>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</si>
  <si>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</si>
  <si>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</si>
  <si>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</si>
  <si>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</si>
  <si>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</si>
  <si>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</si>
  <si>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</si>
  <si>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</si>
  <si>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</si>
  <si>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</si>
  <si>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</si>
  <si>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</si>
  <si>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</si>
  <si>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</si>
  <si>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</si>
  <si>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</si>
  <si>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</si>
  <si>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</si>
  <si>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</si>
  <si>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</si>
  <si>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</si>
  <si>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</si>
  <si>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</si>
  <si>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</si>
  <si>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</si>
  <si>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</si>
  <si>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</si>
  <si>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</si>
  <si>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</si>
  <si>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</si>
  <si>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</si>
  <si>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</si>
  <si>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</si>
  <si>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</si>
  <si>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</si>
  <si>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</si>
  <si>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</si>
  <si>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</si>
  <si>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</si>
  <si>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</si>
  <si>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</si>
  <si>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</si>
  <si>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</si>
  <si>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</si>
  <si>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</si>
  <si>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</si>
  <si>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</si>
  <si>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</si>
  <si>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</si>
  <si>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</si>
  <si>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</si>
  <si>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</si>
  <si>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</si>
  <si>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</si>
  <si>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</si>
  <si>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</si>
  <si>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</si>
  <si>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</si>
  <si>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</si>
  <si>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</si>
  <si>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</si>
  <si>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</si>
  <si>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</si>
  <si>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</si>
  <si>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</si>
  <si>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</si>
  <si>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</si>
  <si>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</si>
  <si>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</si>
  <si>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</si>
  <si>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</si>
  <si>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</si>
  <si>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</si>
  <si>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</si>
  <si>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</si>
  <si>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</si>
  <si>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</si>
  <si>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</si>
  <si>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</si>
  <si>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</si>
  <si>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</si>
  <si>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</si>
  <si>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</si>
  <si>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</si>
  <si>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</si>
  <si>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</si>
  <si>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</si>
  <si>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</si>
  <si>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</si>
  <si>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</si>
  <si>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</si>
  <si>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</si>
  <si>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</si>
  <si>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</si>
  <si>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</si>
  <si>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</si>
  <si>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</si>
  <si>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</si>
  <si>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</si>
  <si>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</si>
  <si>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</si>
  <si>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</si>
  <si>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</si>
  <si>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</si>
  <si>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</si>
  <si>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</si>
  <si>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</si>
  <si>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</si>
  <si>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</si>
  <si>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</si>
  <si>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</si>
  <si>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</si>
  <si>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</si>
  <si>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</si>
  <si>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</si>
  <si>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</si>
  <si>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</si>
  <si>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</si>
  <si>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</si>
  <si>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</si>
  <si>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</si>
  <si>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</si>
  <si>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</si>
  <si>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</si>
  <si>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</si>
  <si>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</si>
  <si>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</si>
  <si>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</si>
  <si>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</si>
  <si>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</si>
  <si>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</si>
  <si>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</si>
  <si>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</si>
  <si>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</si>
  <si>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</si>
  <si>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</si>
  <si>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</si>
  <si>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</si>
  <si>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</si>
  <si>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</si>
  <si>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</si>
  <si>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</si>
  <si>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</si>
  <si>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</si>
  <si>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</si>
  <si>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</si>
  <si>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</si>
  <si>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</si>
  <si>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</si>
  <si>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</si>
  <si>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</si>
  <si>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</si>
  <si>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</si>
  <si>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</si>
  <si>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</si>
  <si>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</si>
  <si>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</si>
  <si>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</si>
  <si>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</si>
  <si>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</si>
  <si>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</si>
  <si>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</si>
  <si>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</si>
  <si>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</si>
  <si>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</si>
  <si>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</si>
  <si>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</si>
  <si>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</si>
  <si>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</si>
  <si>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</si>
  <si>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</si>
  <si>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</si>
  <si>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</si>
  <si>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</si>
  <si>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</si>
  <si>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</si>
  <si>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</si>
  <si>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</si>
  <si>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</si>
  <si>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</si>
  <si>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</si>
  <si>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</si>
  <si>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</si>
  <si>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</si>
  <si>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</si>
  <si>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</si>
  <si>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</si>
  <si>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</si>
  <si>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</si>
  <si>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</si>
  <si>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</si>
  <si>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</si>
  <si>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</si>
  <si>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</si>
  <si>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</si>
  <si>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</si>
  <si>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</si>
  <si>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</si>
  <si>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</si>
  <si>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</si>
  <si>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</si>
  <si>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</si>
  <si>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</si>
  <si>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</si>
  <si>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</si>
  <si>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</si>
  <si>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</si>
  <si>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</si>
  <si>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</si>
  <si>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</si>
  <si>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</si>
  <si>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</si>
  <si>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</si>
  <si>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</si>
  <si>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</si>
  <si>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</si>
  <si>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</si>
  <si>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</si>
  <si>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</si>
  <si>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</si>
  <si>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</si>
  <si>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</si>
  <si>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</si>
  <si>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</si>
  <si>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</si>
  <si>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</si>
  <si>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</si>
  <si>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</si>
  <si>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</si>
  <si>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</si>
  <si>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</si>
  <si>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</si>
  <si>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</si>
  <si>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</si>
  <si>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</si>
  <si>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</si>
  <si>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</si>
  <si>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</si>
  <si>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</si>
  <si>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</si>
  <si>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</si>
  <si>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</si>
  <si>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</si>
  <si>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</si>
  <si>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</si>
  <si>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</si>
  <si>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</si>
  <si>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</si>
  <si>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</si>
  <si>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</si>
  <si>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</si>
  <si>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</si>
  <si>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</si>
  <si>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</si>
  <si>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</si>
  <si>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</si>
  <si>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</si>
  <si>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</si>
  <si>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</si>
  <si>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</si>
  <si>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</si>
  <si>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</si>
  <si>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</si>
  <si>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</si>
  <si>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</si>
  <si>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</si>
  <si>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</si>
  <si>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</si>
  <si>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</si>
  <si>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</si>
  <si>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</si>
  <si>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</si>
  <si>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</si>
  <si>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</si>
  <si>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</si>
  <si>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</si>
  <si>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</si>
  <si>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</si>
  <si>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</si>
  <si>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</si>
  <si>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</si>
  <si>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</si>
  <si>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</si>
  <si>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</si>
  <si>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</si>
  <si>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</si>
  <si>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</si>
  <si>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</si>
  <si>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</si>
  <si>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</si>
  <si>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</si>
  <si>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</si>
  <si>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</si>
  <si>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</si>
  <si>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</si>
  <si>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</si>
  <si>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</si>
  <si>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</si>
  <si>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</si>
  <si>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</si>
  <si>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</si>
  <si>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</si>
  <si>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</si>
  <si>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</si>
  <si>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</si>
  <si>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</si>
  <si>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</si>
  <si>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</si>
  <si>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</si>
  <si>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</si>
  <si>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</si>
  <si>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</si>
  <si>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</si>
  <si>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</si>
  <si>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</si>
  <si>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</si>
  <si>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</si>
  <si>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</si>
  <si>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</si>
  <si>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</si>
  <si>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</si>
  <si>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</si>
  <si>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</si>
  <si>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</si>
  <si>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</si>
  <si>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</si>
  <si>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</si>
  <si>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</si>
  <si>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</si>
  <si>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</si>
  <si>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</si>
  <si>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</si>
  <si>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</si>
  <si>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</si>
  <si>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</si>
  <si>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</si>
  <si>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</si>
  <si>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</si>
  <si>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</si>
  <si>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</si>
  <si>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</si>
  <si>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</si>
  <si>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</si>
  <si>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</si>
  <si>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</si>
  <si>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</si>
  <si>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</si>
  <si>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</si>
  <si>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</si>
  <si>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</si>
  <si>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</si>
  <si>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</si>
  <si>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</si>
  <si>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</si>
  <si>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</si>
  <si>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</si>
  <si>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</si>
  <si>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</si>
  <si>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</si>
  <si>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</si>
  <si>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</si>
  <si>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</si>
  <si>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</si>
  <si>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</si>
  <si>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</si>
  <si>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</si>
  <si>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</si>
  <si>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</si>
  <si>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</si>
  <si>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</si>
  <si>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</si>
  <si>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</si>
  <si>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</si>
  <si>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</si>
  <si>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</si>
  <si>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</si>
  <si>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</si>
  <si>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</si>
  <si>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</si>
  <si>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</si>
  <si>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</si>
  <si>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</si>
  <si>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</si>
  <si>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</si>
  <si>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</si>
  <si>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</si>
  <si>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</si>
  <si>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</si>
  <si>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</si>
  <si>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</si>
  <si>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</si>
  <si>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</si>
  <si>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</si>
  <si>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</si>
  <si>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</si>
  <si>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</si>
  <si>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</si>
  <si>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</si>
  <si>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</si>
  <si>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</si>
  <si>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</si>
  <si>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</si>
  <si>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</si>
  <si>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</si>
  <si>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</si>
  <si>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</si>
  <si>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</si>
  <si>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</si>
  <si>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</si>
  <si>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</si>
  <si>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</si>
  <si>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</si>
  <si>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</si>
  <si>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</si>
  <si>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</si>
  <si>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</si>
  <si>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</si>
  <si>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</si>
  <si>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</si>
  <si>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</si>
  <si>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</si>
  <si>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</si>
  <si>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</si>
  <si>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</si>
  <si>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</si>
  <si>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</si>
  <si>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</si>
  <si>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</si>
  <si>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</si>
  <si>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</si>
  <si>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</si>
  <si>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</si>
  <si>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</si>
  <si>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</si>
  <si>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</si>
  <si>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</si>
  <si>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</si>
  <si>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</si>
  <si>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</si>
  <si>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</si>
  <si>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</si>
  <si>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</si>
  <si>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</si>
  <si>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</si>
  <si>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</si>
  <si>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</si>
  <si>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</si>
  <si>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</si>
  <si>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</si>
  <si>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</si>
  <si>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</si>
  <si>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</si>
  <si>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</si>
  <si>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</si>
  <si>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</si>
  <si>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</si>
  <si>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</si>
  <si>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</si>
  <si>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</si>
  <si>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</si>
  <si>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</si>
  <si>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</si>
  <si>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</si>
  <si>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</si>
  <si>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</si>
  <si>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</si>
  <si>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</si>
  <si>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</si>
  <si>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</si>
  <si>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</si>
  <si>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</si>
  <si>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</si>
  <si>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</si>
  <si>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</si>
  <si>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</si>
  <si>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</si>
  <si>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</si>
  <si>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</si>
  <si>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</si>
  <si>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</si>
  <si>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</si>
  <si>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</si>
  <si>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</si>
  <si>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</si>
  <si>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</si>
  <si>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</si>
  <si>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</si>
  <si>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</si>
  <si>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</si>
  <si>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</si>
  <si>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</si>
  <si>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</si>
  <si>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</si>
  <si>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</si>
  <si>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</si>
  <si>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</si>
  <si>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</si>
  <si>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</si>
  <si>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</si>
  <si>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</si>
  <si>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</si>
  <si>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</si>
  <si>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</si>
  <si>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</si>
  <si>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</si>
  <si>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</si>
  <si>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</si>
  <si>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</si>
  <si>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</si>
  <si>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</si>
  <si>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</si>
  <si>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</si>
  <si>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</si>
  <si>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</si>
  <si>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</si>
  <si>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</si>
  <si>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</si>
  <si>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</si>
  <si>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</si>
  <si>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</si>
  <si>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</si>
  <si>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</si>
  <si>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</si>
  <si>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</si>
  <si>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</si>
  <si>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</si>
  <si>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</si>
  <si>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</si>
  <si>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</si>
  <si>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</si>
  <si>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</si>
  <si>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</si>
  <si>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</si>
  <si>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</si>
  <si>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</si>
  <si>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</si>
  <si>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</si>
  <si>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</si>
  <si>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</si>
  <si>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</si>
  <si>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</si>
  <si>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</si>
  <si>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</si>
  <si>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</si>
  <si>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</si>
  <si>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</si>
  <si>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</si>
  <si>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</si>
  <si>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</si>
  <si>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</si>
  <si>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</si>
  <si>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</si>
  <si>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</si>
  <si>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</si>
  <si>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</si>
  <si>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</si>
  <si>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</si>
  <si>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</si>
  <si>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</si>
  <si>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</si>
  <si>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</si>
  <si>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</si>
  <si>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</si>
  <si>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</si>
  <si>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</si>
  <si>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</si>
  <si>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</si>
  <si>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</si>
  <si>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</si>
  <si>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</si>
  <si>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</si>
  <si>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</si>
  <si>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</si>
  <si>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</si>
  <si>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</si>
  <si>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</si>
  <si>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</si>
  <si>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</si>
  <si>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</si>
  <si>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</si>
  <si>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</si>
  <si>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</si>
  <si>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</si>
  <si>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</si>
  <si>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</si>
  <si>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</si>
  <si>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</si>
  <si>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</si>
  <si>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</si>
  <si>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</si>
  <si>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</si>
  <si>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</si>
  <si>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</si>
  <si>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</si>
  <si>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</si>
  <si>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</si>
  <si>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</si>
  <si>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</si>
  <si>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</si>
  <si>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</si>
  <si>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</si>
  <si>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</si>
  <si>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</si>
  <si>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</si>
  <si>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</si>
  <si>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</si>
  <si>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</si>
  <si>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</si>
  <si>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</si>
  <si>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</si>
  <si>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</si>
  <si>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</si>
  <si>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</si>
  <si>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</si>
  <si>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</si>
  <si>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</si>
  <si>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</si>
  <si>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</si>
  <si>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</si>
  <si>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</si>
  <si>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</si>
  <si>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</si>
  <si>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</si>
  <si>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</si>
  <si>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</si>
  <si>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</si>
  <si>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</si>
  <si>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</si>
  <si>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</si>
  <si>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</si>
  <si>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</si>
  <si>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</si>
  <si>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</si>
  <si>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</si>
  <si>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</si>
  <si>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</si>
  <si>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</si>
  <si>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</si>
  <si>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</si>
  <si>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</si>
  <si>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</si>
  <si>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</si>
  <si>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</si>
  <si>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</si>
  <si>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</si>
  <si>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</si>
  <si>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</si>
  <si>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</si>
  <si>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</si>
  <si>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</si>
  <si>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</si>
  <si>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</si>
  <si>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</si>
  <si>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</si>
  <si>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</si>
  <si>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</si>
  <si>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</si>
  <si>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</si>
  <si>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</si>
  <si>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</si>
  <si>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</si>
  <si>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</si>
  <si>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</si>
  <si>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</si>
  <si>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</si>
  <si>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</si>
  <si>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</si>
  <si>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</si>
  <si>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</si>
  <si>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</si>
  <si>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</si>
  <si>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</si>
  <si>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</si>
  <si>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</si>
  <si>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</si>
  <si>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</si>
  <si>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</si>
  <si>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</si>
  <si>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</si>
  <si>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</si>
  <si>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</si>
  <si>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</si>
  <si>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</si>
  <si>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</si>
  <si>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</si>
  <si>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</si>
  <si>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</si>
  <si>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</si>
  <si>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</si>
  <si>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</si>
  <si>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</si>
  <si>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</si>
  <si>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</si>
  <si>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</si>
  <si>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</si>
  <si>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</si>
  <si>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</si>
  <si>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</si>
  <si>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</si>
  <si>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</si>
  <si>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</si>
  <si>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</si>
  <si>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</si>
  <si>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</si>
  <si>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</si>
  <si>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</si>
  <si>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</si>
  <si>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</si>
  <si>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</si>
  <si>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</si>
  <si>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</si>
  <si>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</si>
  <si>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</si>
  <si>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</si>
  <si>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</si>
  <si>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</si>
  <si>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</si>
  <si>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</si>
  <si>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</si>
  <si>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</si>
  <si>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</si>
  <si>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</si>
  <si>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</si>
  <si>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</si>
  <si>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</si>
  <si>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</si>
  <si>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</si>
  <si>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</si>
  <si>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</si>
  <si>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</si>
  <si>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</si>
  <si>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</si>
  <si>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</si>
  <si>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</si>
  <si>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</si>
  <si>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</si>
  <si>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</si>
  <si>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</si>
  <si>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</si>
  <si>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</si>
  <si>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</si>
  <si>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</si>
  <si>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</si>
  <si>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</si>
  <si>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</si>
  <si>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</si>
  <si>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</si>
  <si>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</si>
  <si>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</si>
  <si>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</si>
  <si>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</si>
  <si>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</si>
  <si>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</si>
  <si>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</si>
  <si>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</si>
  <si>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</si>
  <si>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</si>
  <si>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</si>
  <si>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</si>
  <si>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</si>
  <si>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</si>
  <si>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</si>
  <si>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</si>
  <si>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</si>
  <si>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</si>
  <si>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</si>
  <si>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</si>
  <si>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</si>
  <si>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</si>
  <si>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</si>
  <si>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</si>
  <si>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</si>
  <si>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</si>
  <si>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</si>
  <si>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</si>
  <si>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</si>
  <si>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</si>
  <si>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</si>
  <si>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</si>
  <si>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</si>
  <si>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</si>
  <si>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</si>
  <si>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</si>
  <si>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</si>
  <si>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</si>
  <si>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</si>
  <si>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</si>
  <si>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</si>
  <si>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</si>
  <si>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</si>
  <si>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</si>
  <si>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</si>
  <si>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</si>
  <si>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</si>
  <si>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</si>
  <si>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</si>
  <si>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</si>
  <si>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</si>
  <si>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</si>
  <si>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</si>
  <si>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</si>
  <si>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</si>
  <si>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</si>
  <si>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</si>
  <si>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</si>
  <si>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</si>
  <si>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</si>
  <si>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</si>
  <si>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</si>
  <si>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</si>
  <si>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</si>
  <si>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</si>
  <si>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</si>
  <si>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</si>
  <si>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</si>
  <si>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</si>
  <si>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</si>
  <si>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</si>
  <si>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</si>
  <si>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</si>
  <si>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</si>
  <si>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</si>
  <si>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</si>
  <si>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</si>
  <si>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</si>
  <si>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</si>
  <si>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</si>
  <si>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</si>
  <si>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</si>
  <si>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</si>
  <si>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</si>
  <si>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</si>
  <si>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</si>
  <si>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</si>
  <si>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</si>
  <si>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</si>
  <si>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</si>
  <si>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</si>
  <si>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</si>
  <si>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</si>
  <si>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</si>
  <si>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</si>
  <si>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</si>
  <si>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</si>
  <si>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</si>
  <si>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</si>
  <si>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</si>
  <si>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</si>
  <si>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</si>
  <si>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</si>
  <si>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</si>
  <si>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</si>
  <si>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</si>
  <si>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</si>
  <si>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</si>
  <si>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</si>
  <si>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</si>
  <si>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</si>
  <si>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</si>
  <si>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</si>
  <si>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</si>
  <si>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</si>
  <si>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</si>
  <si>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</si>
  <si>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</si>
  <si>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</si>
  <si>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</si>
  <si>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</si>
  <si>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</si>
  <si>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</si>
  <si>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</si>
  <si>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</si>
  <si>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</si>
  <si>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</si>
  <si>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</si>
  <si>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</si>
  <si>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</si>
  <si>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</si>
  <si>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</si>
  <si>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</si>
  <si>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</si>
  <si>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</si>
  <si>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</si>
  <si>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</si>
  <si>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</si>
  <si>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</si>
  <si>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</si>
  <si>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</si>
  <si>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</si>
  <si>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</si>
  <si>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</si>
  <si>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</si>
  <si>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</si>
  <si>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</si>
  <si>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</si>
  <si>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</si>
  <si>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</si>
  <si>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</si>
  <si>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</si>
  <si>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</si>
  <si>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</si>
  <si>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</si>
  <si>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</si>
  <si>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</si>
  <si>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</si>
  <si>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</si>
  <si>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</si>
  <si>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</si>
  <si>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</si>
  <si>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</si>
  <si>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</si>
  <si>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Leon Guanajuato</t>
  </si>
  <si>
    <t>Al 31 de diciembre de 2018 y al 30 de marzo de 2019 (b)</t>
  </si>
  <si>
    <t>Del 1 de enero al 30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</si>
</sst>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ERO%202020\Cuenta%20Publica%204to%20Trimestre%202019\0321_EAI_1904_MLEO_DI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ERO%202020\Cuenta%20Publica%204to%20Trimestre%202019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8">
          <cell r="F8">
            <v>5893516.5</v>
          </cell>
        </row>
        <row r="9">
          <cell r="F9">
            <v>5399463.7699999996</v>
          </cell>
        </row>
        <row r="10">
          <cell r="F10">
            <v>1903905</v>
          </cell>
        </row>
        <row r="13">
          <cell r="F13">
            <v>113796841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4">
          <cell r="D84">
            <v>14261896.030000001</v>
          </cell>
          <cell r="E84">
            <v>11897347.020000001</v>
          </cell>
          <cell r="F84">
            <v>11897347.029999999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0" t="s">
        <v>829</v>
      </c>
      <c r="B1" s="151"/>
      <c r="C1" s="151"/>
      <c r="D1" s="151"/>
      <c r="E1" s="15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3" t="s">
        <v>3302</v>
      </c>
      <c r="D3" s="15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6" zoomScale="90" zoomScaleNormal="90" workbookViewId="0">
      <selection activeCell="D66" sqref="D6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6" t="s">
        <v>542</v>
      </c>
      <c r="B1" s="166"/>
      <c r="C1" s="166"/>
      <c r="D1" s="16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6"/>
    </row>
    <row r="3" spans="1:11" ht="14.25" x14ac:dyDescent="0.45">
      <c r="A3" s="157" t="s">
        <v>166</v>
      </c>
      <c r="B3" s="158"/>
      <c r="C3" s="158"/>
      <c r="D3" s="159"/>
    </row>
    <row r="4" spans="1:11" ht="14.25" x14ac:dyDescent="0.45">
      <c r="A4" s="160" t="str">
        <f>TRIMESTRE</f>
        <v>Del 1 de enero al 30 de marzo de 2019 (b)</v>
      </c>
      <c r="B4" s="161"/>
      <c r="C4" s="161"/>
      <c r="D4" s="162"/>
    </row>
    <row r="5" spans="1:11" ht="14.25" x14ac:dyDescent="0.45">
      <c r="A5" s="163" t="s">
        <v>118</v>
      </c>
      <c r="B5" s="164"/>
      <c r="C5" s="164"/>
      <c r="D5" s="16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129403049.36</v>
      </c>
      <c r="C8" s="40">
        <f t="shared" ref="C8:D8" si="0">SUM(C9:C11)</f>
        <v>126993726.27</v>
      </c>
      <c r="D8" s="40">
        <f t="shared" si="0"/>
        <v>126993726.27</v>
      </c>
    </row>
    <row r="9" spans="1:11" x14ac:dyDescent="0.25">
      <c r="A9" s="53" t="s">
        <v>169</v>
      </c>
      <c r="B9" s="23">
        <v>129403049.36</v>
      </c>
      <c r="C9" s="23">
        <f>[1]EAI!$F$8+[1]EAI!$F$9+[1]EAI!$F$10+[1]EAI!$F$13</f>
        <v>126993726.27</v>
      </c>
      <c r="D9" s="23">
        <v>126993726.27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129403049.36</v>
      </c>
      <c r="C13" s="40">
        <f t="shared" ref="C13:D13" si="2">C14+C15</f>
        <v>123620378.67000002</v>
      </c>
      <c r="D13" s="40">
        <f t="shared" si="2"/>
        <v>123074061.79000001</v>
      </c>
    </row>
    <row r="14" spans="1:11" x14ac:dyDescent="0.25">
      <c r="A14" s="53" t="s">
        <v>172</v>
      </c>
      <c r="B14" s="23">
        <v>129403049.36</v>
      </c>
      <c r="C14" s="23">
        <v>123620378.67000002</v>
      </c>
      <c r="D14" s="23">
        <v>123074061.79000001</v>
      </c>
    </row>
    <row r="15" spans="1:11" x14ac:dyDescent="0.25">
      <c r="A15" s="53" t="s">
        <v>173</v>
      </c>
      <c r="B15" s="23"/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5666584.9400000004</v>
      </c>
      <c r="D17" s="40">
        <f>D18+D19</f>
        <v>5666584.9400000004</v>
      </c>
    </row>
    <row r="18" spans="1:4" x14ac:dyDescent="0.25">
      <c r="A18" s="53" t="s">
        <v>175</v>
      </c>
      <c r="B18" s="119">
        <v>0</v>
      </c>
      <c r="C18" s="23">
        <v>5666584.9400000004</v>
      </c>
      <c r="D18" s="23">
        <v>5666584.9400000004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9039932.5399999805</v>
      </c>
      <c r="D21" s="40">
        <f t="shared" si="4"/>
        <v>9586249.4199999906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9039932.5399999805</v>
      </c>
      <c r="D23" s="40">
        <f t="shared" si="5"/>
        <v>9586249.4199999906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3373347.5999999801</v>
      </c>
      <c r="D25" s="40">
        <f>D23-D17</f>
        <v>3919664.4799999902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3373347.5999999801</v>
      </c>
      <c r="D33" s="61">
        <f t="shared" si="8"/>
        <v>3919664.4799999902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129403049.36</v>
      </c>
      <c r="C48" s="124">
        <f>C9</f>
        <v>126993726.27</v>
      </c>
      <c r="D48" s="124">
        <f t="shared" ref="D48" si="12">D9</f>
        <v>126993726.27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129403049.36</v>
      </c>
      <c r="C53" s="60">
        <f t="shared" ref="C53:D53" si="14">C14</f>
        <v>123620378.67000002</v>
      </c>
      <c r="D53" s="60">
        <f t="shared" si="14"/>
        <v>123074061.79000001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5666584.9400000004</v>
      </c>
      <c r="D55" s="60">
        <f t="shared" si="15"/>
        <v>5666584.9400000004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9039932.5399999805</v>
      </c>
      <c r="D57" s="61">
        <f t="shared" ref="D57" si="16">D48+D49-D53+D55</f>
        <v>9586249.4199999906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9039932.5399999805</v>
      </c>
      <c r="D59" s="61">
        <f t="shared" si="17"/>
        <v>9586249.4199999906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129403049.36</v>
      </c>
      <c r="Q2" s="18">
        <f>'Formato 4'!C8</f>
        <v>126993726.27</v>
      </c>
      <c r="R2" s="18">
        <f>'Formato 4'!D8</f>
        <v>126993726.27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129403049.36</v>
      </c>
      <c r="Q3" s="18">
        <f>'Formato 4'!C9</f>
        <v>126993726.27</v>
      </c>
      <c r="R3" s="18">
        <f>'Formato 4'!D9</f>
        <v>126993726.27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129403049.36</v>
      </c>
      <c r="Q6" s="18">
        <f>'Formato 4'!C13</f>
        <v>123620378.67000002</v>
      </c>
      <c r="R6" s="18">
        <f>'Formato 4'!D13</f>
        <v>123074061.79000001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129403049.36</v>
      </c>
      <c r="Q7" s="18">
        <f>'Formato 4'!C14</f>
        <v>123620378.67000002</v>
      </c>
      <c r="R7" s="18">
        <f>'Formato 4'!D14</f>
        <v>123074061.79000001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5666584.9400000004</v>
      </c>
      <c r="R9" s="18">
        <f>'Formato 4'!D17</f>
        <v>5666584.9400000004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5666584.9400000004</v>
      </c>
      <c r="R10" s="18">
        <f>'Formato 4'!D18</f>
        <v>5666584.9400000004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9039932.5399999805</v>
      </c>
      <c r="R12" s="18">
        <f>'Formato 4'!D21</f>
        <v>9586249.4199999906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9039932.5399999805</v>
      </c>
      <c r="R13" s="18">
        <f>'Formato 4'!D23</f>
        <v>9586249.4199999906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3373347.5999999801</v>
      </c>
      <c r="R14" s="18">
        <f>'Formato 4'!D25</f>
        <v>3919664.4799999902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3373347.5999999801</v>
      </c>
      <c r="R18">
        <f>'Formato 4'!D33</f>
        <v>3919664.4799999902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129403049.36</v>
      </c>
      <c r="Q26">
        <f>'Formato 4'!C48</f>
        <v>126993726.27</v>
      </c>
      <c r="R26">
        <f>'Formato 4'!D48</f>
        <v>126993726.27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129403049.36</v>
      </c>
      <c r="Q30">
        <f>'Formato 4'!C53</f>
        <v>123620378.67000002</v>
      </c>
      <c r="R30">
        <f>'Formato 4'!D53</f>
        <v>123074061.79000001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5666584.9400000004</v>
      </c>
      <c r="R31">
        <f>'Formato 4'!D55</f>
        <v>5666584.9400000004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34" zoomScale="70" zoomScaleNormal="70" workbookViewId="0">
      <selection activeCell="G71" sqref="G7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2" t="s">
        <v>206</v>
      </c>
      <c r="B1" s="172"/>
      <c r="C1" s="172"/>
      <c r="D1" s="172"/>
      <c r="E1" s="172"/>
      <c r="F1" s="172"/>
      <c r="G1" s="172"/>
    </row>
    <row r="2" spans="1:8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8" x14ac:dyDescent="0.25">
      <c r="A3" s="157" t="s">
        <v>207</v>
      </c>
      <c r="B3" s="158"/>
      <c r="C3" s="158"/>
      <c r="D3" s="158"/>
      <c r="E3" s="158"/>
      <c r="F3" s="158"/>
      <c r="G3" s="159"/>
    </row>
    <row r="4" spans="1:8" ht="14.25" x14ac:dyDescent="0.45">
      <c r="A4" s="160" t="str">
        <f>TRIMESTRE</f>
        <v>Del 1 de enero al 30 de marzo de 2019 (b)</v>
      </c>
      <c r="B4" s="161"/>
      <c r="C4" s="161"/>
      <c r="D4" s="161"/>
      <c r="E4" s="161"/>
      <c r="F4" s="161"/>
      <c r="G4" s="162"/>
    </row>
    <row r="5" spans="1:8" ht="14.25" x14ac:dyDescent="0.45">
      <c r="A5" s="163" t="s">
        <v>118</v>
      </c>
      <c r="B5" s="164"/>
      <c r="C5" s="164"/>
      <c r="D5" s="164"/>
      <c r="E5" s="164"/>
      <c r="F5" s="164"/>
      <c r="G5" s="165"/>
    </row>
    <row r="6" spans="1:8" x14ac:dyDescent="0.25">
      <c r="A6" s="169" t="s">
        <v>214</v>
      </c>
      <c r="B6" s="171" t="s">
        <v>208</v>
      </c>
      <c r="C6" s="171"/>
      <c r="D6" s="171"/>
      <c r="E6" s="171"/>
      <c r="F6" s="171"/>
      <c r="G6" s="171" t="s">
        <v>209</v>
      </c>
    </row>
    <row r="7" spans="1:8" ht="30" x14ac:dyDescent="0.25">
      <c r="A7" s="17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25">
      <c r="A12" s="53" t="s">
        <v>219</v>
      </c>
      <c r="B12" s="60">
        <v>7041843.5099999998</v>
      </c>
      <c r="C12" s="60">
        <v>0</v>
      </c>
      <c r="D12" s="60">
        <v>7041843.5099999998</v>
      </c>
      <c r="E12" s="60">
        <v>5893516.5</v>
      </c>
      <c r="F12" s="60">
        <v>5893516.5</v>
      </c>
      <c r="G12" s="60">
        <v>-1148327.0099999998</v>
      </c>
    </row>
    <row r="13" spans="1:8" x14ac:dyDescent="0.25">
      <c r="A13" s="53" t="s">
        <v>220</v>
      </c>
      <c r="B13" s="60">
        <v>3945599.13</v>
      </c>
      <c r="C13" s="60">
        <v>0</v>
      </c>
      <c r="D13" s="60">
        <v>3945599.13</v>
      </c>
      <c r="E13" s="60">
        <v>5399463.7699999996</v>
      </c>
      <c r="F13" s="60">
        <v>5399463.7699999996</v>
      </c>
      <c r="G13" s="60">
        <v>1453864.6399999997</v>
      </c>
    </row>
    <row r="14" spans="1:8" x14ac:dyDescent="0.25">
      <c r="A14" s="53" t="s">
        <v>221</v>
      </c>
      <c r="B14" s="60">
        <v>4618765.72</v>
      </c>
      <c r="C14" s="60">
        <v>-2394323.09</v>
      </c>
      <c r="D14" s="60">
        <v>2224442.63</v>
      </c>
      <c r="E14" s="60">
        <v>1903905</v>
      </c>
      <c r="F14" s="60">
        <v>1903905</v>
      </c>
      <c r="G14" s="60">
        <v>-2714860.7199999997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8" x14ac:dyDescent="0.25">
      <c r="A16" s="10" t="s">
        <v>275</v>
      </c>
      <c r="B16" s="60">
        <v>0</v>
      </c>
      <c r="C16" s="60">
        <v>9979559.5199999996</v>
      </c>
      <c r="D16" s="60">
        <v>9979559.5199999996</v>
      </c>
      <c r="E16" s="60">
        <v>9994559.5199999996</v>
      </c>
      <c r="F16" s="60">
        <v>9979559.5199999996</v>
      </c>
      <c r="G16" s="60">
        <v>0</v>
      </c>
    </row>
    <row r="17" spans="1:7" x14ac:dyDescent="0.25">
      <c r="A17" s="63" t="s">
        <v>223</v>
      </c>
      <c r="B17" s="60">
        <v>0</v>
      </c>
      <c r="C17" s="60">
        <v>9979559.5199999996</v>
      </c>
      <c r="D17" s="60">
        <v>9979559.5199999996</v>
      </c>
      <c r="E17" s="60">
        <v>9994559.5199999996</v>
      </c>
      <c r="F17" s="60">
        <v>9979559.5199999996</v>
      </c>
      <c r="G17" s="60"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0">SUM(C29:C33)</f>
        <v>0</v>
      </c>
      <c r="D28" s="60">
        <f t="shared" si="0"/>
        <v>0</v>
      </c>
      <c r="E28" s="60">
        <f t="shared" si="0"/>
        <v>0</v>
      </c>
      <c r="F28" s="60">
        <f t="shared" si="0"/>
        <v>0</v>
      </c>
      <c r="G28" s="60">
        <f t="shared" si="0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25">
      <c r="A34" s="53" t="s">
        <v>240</v>
      </c>
      <c r="B34" s="60">
        <v>113796841</v>
      </c>
      <c r="C34" s="60">
        <v>0</v>
      </c>
      <c r="D34" s="60">
        <v>113796841</v>
      </c>
      <c r="E34" s="60">
        <v>113796841</v>
      </c>
      <c r="F34" s="60">
        <v>113796841</v>
      </c>
      <c r="G34" s="60"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8" x14ac:dyDescent="0.25">
      <c r="A37" s="53" t="s">
        <v>243</v>
      </c>
      <c r="B37" s="60">
        <v>0</v>
      </c>
      <c r="C37" s="60">
        <v>5666584.9400000004</v>
      </c>
      <c r="D37" s="60">
        <v>5666584.9400000004</v>
      </c>
      <c r="E37" s="60">
        <v>5666584.9400000004</v>
      </c>
      <c r="F37" s="60">
        <v>5666584.9400000004</v>
      </c>
      <c r="G37" s="60">
        <v>5666584.9400000004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</row>
    <row r="39" spans="1:8" x14ac:dyDescent="0.25">
      <c r="A39" s="63" t="s">
        <v>245</v>
      </c>
      <c r="B39" s="60">
        <v>0</v>
      </c>
      <c r="C39" s="60">
        <v>5666584.9400000004</v>
      </c>
      <c r="D39" s="60">
        <v>5666584.9400000004</v>
      </c>
      <c r="E39" s="60">
        <v>5666584.9400000004</v>
      </c>
      <c r="F39" s="60">
        <v>5666584.9400000004</v>
      </c>
      <c r="G39" s="60">
        <v>5666584.9400000004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129403049.36</v>
      </c>
      <c r="C41" s="61">
        <f t="shared" ref="C41:E41" si="1">SUM(C9,C10,C11,C12,C13,C14,C15,C16,C28,C34,C35,C37)</f>
        <v>13251821.370000001</v>
      </c>
      <c r="D41" s="61">
        <f t="shared" si="1"/>
        <v>142654870.72999999</v>
      </c>
      <c r="E41" s="61">
        <f t="shared" si="1"/>
        <v>142654870.72999999</v>
      </c>
      <c r="F41" s="61">
        <f>SUM(F9,F10,F11,F12,F13,F14,F15,F16,F28,F34,F35,F37)</f>
        <v>142639870.72999999</v>
      </c>
      <c r="G41" s="61">
        <f>SUM(G9,G10,G11,G12,G13,G14,G15,G16,G28,G34,G35,G37)</f>
        <v>3257261.8500000006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3257261.8500000006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 t="shared" ref="G45" si="2">SUM(G46:G53)</f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3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3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3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3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3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3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3"/>
        <v>0</v>
      </c>
    </row>
    <row r="54" spans="1:7" x14ac:dyDescent="0.25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 t="shared" ref="G54" si="4">SUM(G55:G58)</f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5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5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5"/>
        <v>0</v>
      </c>
    </row>
    <row r="59" spans="1:7" x14ac:dyDescent="0.25">
      <c r="A59" s="53" t="s">
        <v>262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ref="G59" si="6">SUM(G60:G61)</f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129403049.36</v>
      </c>
      <c r="C70" s="61">
        <f t="shared" ref="C70:G70" si="9">C41+C65+C67</f>
        <v>13251821.370000001</v>
      </c>
      <c r="D70" s="61">
        <f t="shared" si="9"/>
        <v>142654870.72999999</v>
      </c>
      <c r="E70" s="61">
        <f t="shared" si="9"/>
        <v>142654870.72999999</v>
      </c>
      <c r="F70" s="61">
        <f t="shared" si="9"/>
        <v>142639870.72999999</v>
      </c>
      <c r="G70" s="61">
        <f t="shared" si="9"/>
        <v>3257261.8500000006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129403049.36</v>
      </c>
      <c r="C73" s="60">
        <v>13251821.370000001</v>
      </c>
      <c r="D73" s="60">
        <v>142654870.72999999</v>
      </c>
      <c r="E73" s="60">
        <v>142654870.72999999</v>
      </c>
      <c r="F73" s="60">
        <v>142639870.72999999</v>
      </c>
      <c r="G73" s="60">
        <v>3257261.8500000006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129403049.36</v>
      </c>
      <c r="C75" s="61">
        <f t="shared" ref="C75:G75" si="10">C73+C74</f>
        <v>13251821.370000001</v>
      </c>
      <c r="D75" s="61">
        <f t="shared" si="10"/>
        <v>142654870.72999999</v>
      </c>
      <c r="E75" s="61">
        <f t="shared" si="10"/>
        <v>142654870.72999999</v>
      </c>
      <c r="F75" s="61">
        <f t="shared" si="10"/>
        <v>142639870.72999999</v>
      </c>
      <c r="G75" s="61">
        <f t="shared" si="10"/>
        <v>3257261.8500000006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7041843.5099999998</v>
      </c>
      <c r="Q6" s="18">
        <f>'Formato 5'!C12</f>
        <v>0</v>
      </c>
      <c r="R6" s="18">
        <f>'Formato 5'!D12</f>
        <v>7041843.5099999998</v>
      </c>
      <c r="S6" s="18">
        <f>'Formato 5'!E12</f>
        <v>5893516.5</v>
      </c>
      <c r="T6" s="18">
        <f>'Formato 5'!F12</f>
        <v>5893516.5</v>
      </c>
      <c r="U6" s="18">
        <f>'Formato 5'!G12</f>
        <v>-1148327.0099999998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3945599.13</v>
      </c>
      <c r="Q7" s="18">
        <f>'Formato 5'!C13</f>
        <v>0</v>
      </c>
      <c r="R7" s="18">
        <f>'Formato 5'!D13</f>
        <v>3945599.13</v>
      </c>
      <c r="S7" s="18">
        <f>'Formato 5'!E13</f>
        <v>5399463.7699999996</v>
      </c>
      <c r="T7" s="18">
        <f>'Formato 5'!F13</f>
        <v>5399463.7699999996</v>
      </c>
      <c r="U7" s="18">
        <f>'Formato 5'!G13</f>
        <v>1453864.6399999997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4618765.72</v>
      </c>
      <c r="Q8" s="18">
        <f>'Formato 5'!C14</f>
        <v>-2394323.09</v>
      </c>
      <c r="R8" s="18">
        <f>'Formato 5'!D14</f>
        <v>2224442.63</v>
      </c>
      <c r="S8" s="18">
        <f>'Formato 5'!E14</f>
        <v>1903905</v>
      </c>
      <c r="T8" s="18">
        <f>'Formato 5'!F14</f>
        <v>1903905</v>
      </c>
      <c r="U8" s="18">
        <f>'Formato 5'!G14</f>
        <v>-2714860.7199999997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9979559.5199999996</v>
      </c>
      <c r="R10" s="18">
        <f>'Formato 5'!D16</f>
        <v>9979559.5199999996</v>
      </c>
      <c r="S10" s="18">
        <f>'Formato 5'!E16</f>
        <v>9994559.5199999996</v>
      </c>
      <c r="T10" s="18">
        <f>'Formato 5'!F16</f>
        <v>9979559.5199999996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9979559.5199999996</v>
      </c>
      <c r="R11" s="18">
        <f>'Formato 5'!D17</f>
        <v>9979559.5199999996</v>
      </c>
      <c r="S11" s="18">
        <f>'Formato 5'!E17</f>
        <v>9994559.5199999996</v>
      </c>
      <c r="T11" s="18">
        <f>'Formato 5'!F17</f>
        <v>9979559.5199999996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113796841</v>
      </c>
      <c r="Q28" s="18">
        <f>'Formato 5'!C34</f>
        <v>0</v>
      </c>
      <c r="R28" s="18">
        <f>'Formato 5'!D34</f>
        <v>113796841</v>
      </c>
      <c r="S28" s="18">
        <f>'Formato 5'!E34</f>
        <v>113796841</v>
      </c>
      <c r="T28" s="18">
        <f>'Formato 5'!F34</f>
        <v>113796841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5666584.9400000004</v>
      </c>
      <c r="R31" s="18">
        <f>'Formato 5'!D37</f>
        <v>5666584.9400000004</v>
      </c>
      <c r="S31" s="18">
        <f>'Formato 5'!E37</f>
        <v>5666584.9400000004</v>
      </c>
      <c r="T31" s="18">
        <f>'Formato 5'!F37</f>
        <v>5666584.9400000004</v>
      </c>
      <c r="U31" s="18">
        <f>'Formato 5'!G37</f>
        <v>5666584.9400000004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5666584.9400000004</v>
      </c>
      <c r="R33" s="18">
        <f>'Formato 5'!D39</f>
        <v>5666584.9400000004</v>
      </c>
      <c r="S33" s="18">
        <f>'Formato 5'!E39</f>
        <v>5666584.9400000004</v>
      </c>
      <c r="T33" s="18">
        <f>'Formato 5'!F39</f>
        <v>5666584.9400000004</v>
      </c>
      <c r="U33" s="18">
        <f>'Formato 5'!G39</f>
        <v>5666584.9400000004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129403049.36</v>
      </c>
      <c r="Q34">
        <f>'Formato 5'!C41</f>
        <v>13251821.370000001</v>
      </c>
      <c r="R34">
        <f>'Formato 5'!D41</f>
        <v>142654870.72999999</v>
      </c>
      <c r="S34">
        <f>'Formato 5'!E41</f>
        <v>142654870.72999999</v>
      </c>
      <c r="T34">
        <f>'Formato 5'!F41</f>
        <v>142639870.72999999</v>
      </c>
      <c r="U34">
        <f>'Formato 5'!G41</f>
        <v>3257261.8500000006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3257261.8500000006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129403049.36</v>
      </c>
      <c r="Q60">
        <f>'Formato 5'!C73</f>
        <v>13251821.370000001</v>
      </c>
      <c r="R60">
        <f>'Formato 5'!D73</f>
        <v>142654870.72999999</v>
      </c>
      <c r="S60">
        <f>'Formato 5'!E73</f>
        <v>142654870.72999999</v>
      </c>
      <c r="T60">
        <f>'Formato 5'!F73</f>
        <v>142639870.72999999</v>
      </c>
      <c r="U60">
        <f>'Formato 5'!G73</f>
        <v>3257261.8500000006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129403049.36</v>
      </c>
      <c r="Q62">
        <f>'Formato 5'!C75</f>
        <v>13251821.370000001</v>
      </c>
      <c r="R62">
        <f>'Formato 5'!D75</f>
        <v>142654870.72999999</v>
      </c>
      <c r="S62">
        <f>'Formato 5'!E75</f>
        <v>142654870.72999999</v>
      </c>
      <c r="T62">
        <f>'Formato 5'!F75</f>
        <v>142639870.72999999</v>
      </c>
      <c r="U62">
        <f>'Formato 5'!G75</f>
        <v>3257261.8500000006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0" zoomScaleNormal="80" zoomScalePageLayoutView="90" workbookViewId="0">
      <selection activeCell="B151" sqref="B151:G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3" t="s">
        <v>3285</v>
      </c>
      <c r="B1" s="172"/>
      <c r="C1" s="172"/>
      <c r="D1" s="172"/>
      <c r="E1" s="172"/>
      <c r="F1" s="172"/>
      <c r="G1" s="172"/>
    </row>
    <row r="2" spans="1:7" ht="14.25" x14ac:dyDescent="0.45">
      <c r="A2" s="176" t="str">
        <f>ENTE_PUBLICO_A</f>
        <v>Sistema para el Desarrollo Integral de la Familia en el Municipio de Leon Guanajuato, Gobierno del Estado de Guanajuato (a)</v>
      </c>
      <c r="B2" s="176"/>
      <c r="C2" s="176"/>
      <c r="D2" s="176"/>
      <c r="E2" s="176"/>
      <c r="F2" s="176"/>
      <c r="G2" s="176"/>
    </row>
    <row r="3" spans="1:7" x14ac:dyDescent="0.25">
      <c r="A3" s="177" t="s">
        <v>277</v>
      </c>
      <c r="B3" s="177"/>
      <c r="C3" s="177"/>
      <c r="D3" s="177"/>
      <c r="E3" s="177"/>
      <c r="F3" s="177"/>
      <c r="G3" s="177"/>
    </row>
    <row r="4" spans="1:7" x14ac:dyDescent="0.25">
      <c r="A4" s="177" t="s">
        <v>278</v>
      </c>
      <c r="B4" s="177"/>
      <c r="C4" s="177"/>
      <c r="D4" s="177"/>
      <c r="E4" s="177"/>
      <c r="F4" s="177"/>
      <c r="G4" s="177"/>
    </row>
    <row r="5" spans="1:7" ht="14.25" x14ac:dyDescent="0.45">
      <c r="A5" s="178" t="str">
        <f>TRIMESTRE</f>
        <v>Del 1 de enero al 30 de marzo de 2019 (b)</v>
      </c>
      <c r="B5" s="178"/>
      <c r="C5" s="178"/>
      <c r="D5" s="178"/>
      <c r="E5" s="178"/>
      <c r="F5" s="178"/>
      <c r="G5" s="178"/>
    </row>
    <row r="6" spans="1:7" ht="14.25" x14ac:dyDescent="0.45">
      <c r="A6" s="170" t="s">
        <v>118</v>
      </c>
      <c r="B6" s="170"/>
      <c r="C6" s="170"/>
      <c r="D6" s="170"/>
      <c r="E6" s="170"/>
      <c r="F6" s="170"/>
      <c r="G6" s="170"/>
    </row>
    <row r="7" spans="1:7" ht="15" customHeight="1" x14ac:dyDescent="0.25">
      <c r="A7" s="174" t="s">
        <v>0</v>
      </c>
      <c r="B7" s="174" t="s">
        <v>279</v>
      </c>
      <c r="C7" s="174"/>
      <c r="D7" s="174"/>
      <c r="E7" s="174"/>
      <c r="F7" s="174"/>
      <c r="G7" s="175" t="s">
        <v>280</v>
      </c>
    </row>
    <row r="8" spans="1:7" ht="30" x14ac:dyDescent="0.25">
      <c r="A8" s="17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4"/>
    </row>
    <row r="9" spans="1:7" ht="14.25" x14ac:dyDescent="0.45">
      <c r="A9" s="82" t="s">
        <v>285</v>
      </c>
      <c r="B9" s="79">
        <f>SUM(B10,B18,B28,B38,B48,B58,B62,B71,B75)</f>
        <v>129403049.36000003</v>
      </c>
      <c r="C9" s="79">
        <f t="shared" ref="C9:G9" si="0">SUM(C10,C18,C28,C38,C48,C58,C62,C71,C75)</f>
        <v>-1010074.7000000208</v>
      </c>
      <c r="D9" s="79">
        <f t="shared" si="0"/>
        <v>128392974.65999998</v>
      </c>
      <c r="E9" s="79">
        <f t="shared" si="0"/>
        <v>123491370.93000002</v>
      </c>
      <c r="F9" s="79">
        <f t="shared" si="0"/>
        <v>123074061.79000001</v>
      </c>
      <c r="G9" s="79">
        <f t="shared" si="0"/>
        <v>4901603.7299999781</v>
      </c>
    </row>
    <row r="10" spans="1:7" ht="14.25" x14ac:dyDescent="0.45">
      <c r="A10" s="83" t="s">
        <v>286</v>
      </c>
      <c r="B10" s="80">
        <f>SUM(B11:B17)</f>
        <v>105767915.19000001</v>
      </c>
      <c r="C10" s="80">
        <f t="shared" ref="C10:F10" si="1">SUM(C11:C17)</f>
        <v>-4281825.0000000186</v>
      </c>
      <c r="D10" s="80">
        <f t="shared" si="1"/>
        <v>101486090.19</v>
      </c>
      <c r="E10" s="80">
        <f t="shared" si="1"/>
        <v>98366173.180000022</v>
      </c>
      <c r="F10" s="80">
        <f t="shared" si="1"/>
        <v>98366173.180000022</v>
      </c>
      <c r="G10" s="80">
        <f>SUM(G11:G17)</f>
        <v>3119917.0099999793</v>
      </c>
    </row>
    <row r="11" spans="1:7" x14ac:dyDescent="0.25">
      <c r="A11" s="84" t="s">
        <v>287</v>
      </c>
      <c r="B11" s="80">
        <v>67479426.000000015</v>
      </c>
      <c r="C11" s="80">
        <v>-2301387.7200000137</v>
      </c>
      <c r="D11" s="80">
        <v>65178038.280000001</v>
      </c>
      <c r="E11" s="80">
        <v>65115466.310000017</v>
      </c>
      <c r="F11" s="80">
        <v>65115466.310000017</v>
      </c>
      <c r="G11" s="80">
        <v>62571.969999983907</v>
      </c>
    </row>
    <row r="12" spans="1:7" x14ac:dyDescent="0.25">
      <c r="A12" s="84" t="s">
        <v>288</v>
      </c>
      <c r="B12" s="80">
        <v>0</v>
      </c>
      <c r="C12" s="80">
        <v>0</v>
      </c>
      <c r="D12" s="80"/>
      <c r="E12" s="80">
        <v>0</v>
      </c>
      <c r="F12" s="80">
        <v>0</v>
      </c>
      <c r="G12" s="80">
        <v>0</v>
      </c>
    </row>
    <row r="13" spans="1:7" x14ac:dyDescent="0.25">
      <c r="A13" s="84" t="s">
        <v>289</v>
      </c>
      <c r="B13" s="80">
        <v>9648982.120000001</v>
      </c>
      <c r="C13" s="80">
        <v>218937.76999999955</v>
      </c>
      <c r="D13" s="80">
        <v>9867919.8900000006</v>
      </c>
      <c r="E13" s="80">
        <v>9477346.1400000006</v>
      </c>
      <c r="F13" s="80">
        <v>9477346.1400000006</v>
      </c>
      <c r="G13" s="80">
        <v>390573.75</v>
      </c>
    </row>
    <row r="14" spans="1:7" x14ac:dyDescent="0.25">
      <c r="A14" s="84" t="s">
        <v>290</v>
      </c>
      <c r="B14" s="80">
        <v>17772101.300000001</v>
      </c>
      <c r="C14" s="80">
        <v>-1345155.3400000036</v>
      </c>
      <c r="D14" s="80">
        <v>16426945.959999997</v>
      </c>
      <c r="E14" s="80">
        <v>14838978.430000002</v>
      </c>
      <c r="F14" s="80">
        <v>14838978.430000002</v>
      </c>
      <c r="G14" s="80">
        <v>1587967.5299999956</v>
      </c>
    </row>
    <row r="15" spans="1:7" x14ac:dyDescent="0.25">
      <c r="A15" s="84" t="s">
        <v>291</v>
      </c>
      <c r="B15" s="80">
        <v>10867405.770000001</v>
      </c>
      <c r="C15" s="80">
        <v>-854219.71000000089</v>
      </c>
      <c r="D15" s="80">
        <v>10013186.060000001</v>
      </c>
      <c r="E15" s="80">
        <v>8934382.3000000007</v>
      </c>
      <c r="F15" s="80">
        <v>8934382.3000000007</v>
      </c>
      <c r="G15" s="80">
        <v>1078803.7599999998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ht="14.25" x14ac:dyDescent="0.45">
      <c r="A18" s="83" t="s">
        <v>294</v>
      </c>
      <c r="B18" s="80">
        <f>SUM(B19:B27)</f>
        <v>3735001.8699999996</v>
      </c>
      <c r="C18" s="80">
        <f t="shared" ref="C18:F18" si="2">SUM(C19:C27)</f>
        <v>1016743.5700000003</v>
      </c>
      <c r="D18" s="80">
        <f t="shared" si="2"/>
        <v>4751745.4399999995</v>
      </c>
      <c r="E18" s="80">
        <f t="shared" si="2"/>
        <v>4742245.1300000008</v>
      </c>
      <c r="F18" s="80">
        <f t="shared" si="2"/>
        <v>4676240.08</v>
      </c>
      <c r="G18" s="80">
        <f>SUM(G19:G27)</f>
        <v>9500.3099999997648</v>
      </c>
    </row>
    <row r="19" spans="1:7" x14ac:dyDescent="0.25">
      <c r="A19" s="84" t="s">
        <v>295</v>
      </c>
      <c r="B19" s="80">
        <v>699397.64999999967</v>
      </c>
      <c r="C19" s="80">
        <v>738037.48000000068</v>
      </c>
      <c r="D19" s="80">
        <v>1437435.1300000004</v>
      </c>
      <c r="E19" s="80">
        <v>1431627.3900000006</v>
      </c>
      <c r="F19" s="80">
        <v>1414822.3600000003</v>
      </c>
      <c r="G19" s="80">
        <v>5807.7399999997579</v>
      </c>
    </row>
    <row r="20" spans="1:7" x14ac:dyDescent="0.25">
      <c r="A20" s="84" t="s">
        <v>296</v>
      </c>
      <c r="B20" s="80">
        <v>669089.2300000001</v>
      </c>
      <c r="C20" s="80">
        <v>121670.75999999989</v>
      </c>
      <c r="D20" s="80">
        <v>790759.99</v>
      </c>
      <c r="E20" s="80">
        <v>789715.5199999999</v>
      </c>
      <c r="F20" s="80">
        <v>756826.44000000029</v>
      </c>
      <c r="G20" s="80">
        <v>1044.4700000000885</v>
      </c>
    </row>
    <row r="21" spans="1:7" x14ac:dyDescent="0.25">
      <c r="A21" s="84" t="s">
        <v>297</v>
      </c>
      <c r="B21" s="80"/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84" t="s">
        <v>298</v>
      </c>
      <c r="B22" s="80">
        <v>426886.32000000012</v>
      </c>
      <c r="C22" s="80">
        <v>370851.30999999976</v>
      </c>
      <c r="D22" s="80">
        <v>797737.62999999989</v>
      </c>
      <c r="E22" s="80">
        <v>796412.99</v>
      </c>
      <c r="F22" s="80">
        <v>786989.44</v>
      </c>
      <c r="G22" s="80">
        <v>1324.6399999998976</v>
      </c>
    </row>
    <row r="23" spans="1:7" x14ac:dyDescent="0.25">
      <c r="A23" s="84" t="s">
        <v>299</v>
      </c>
      <c r="B23" s="80">
        <v>63468.240000000005</v>
      </c>
      <c r="C23" s="80">
        <v>87016.37000000001</v>
      </c>
      <c r="D23" s="80">
        <v>150484.61000000002</v>
      </c>
      <c r="E23" s="80">
        <v>149719.17000000001</v>
      </c>
      <c r="F23" s="80">
        <v>147341.17000000001</v>
      </c>
      <c r="G23" s="80">
        <v>765.44000000000233</v>
      </c>
    </row>
    <row r="24" spans="1:7" x14ac:dyDescent="0.25">
      <c r="A24" s="84" t="s">
        <v>300</v>
      </c>
      <c r="B24" s="80">
        <v>1521651.81</v>
      </c>
      <c r="C24" s="80">
        <v>-178528.83000000007</v>
      </c>
      <c r="D24" s="80">
        <v>1343122.98</v>
      </c>
      <c r="E24" s="80">
        <v>1343122.98</v>
      </c>
      <c r="F24" s="80">
        <v>1342308.83</v>
      </c>
      <c r="G24" s="80">
        <v>0</v>
      </c>
    </row>
    <row r="25" spans="1:7" x14ac:dyDescent="0.25">
      <c r="A25" s="84" t="s">
        <v>301</v>
      </c>
      <c r="B25" s="80">
        <v>244682.07</v>
      </c>
      <c r="C25" s="80">
        <v>-203975.94</v>
      </c>
      <c r="D25" s="80">
        <v>40706.129999999997</v>
      </c>
      <c r="E25" s="80">
        <v>40706.129999999997</v>
      </c>
      <c r="F25" s="80">
        <v>39587.880000000005</v>
      </c>
      <c r="G25" s="80"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109826.55000000003</v>
      </c>
      <c r="C27" s="80">
        <v>81672.419999999969</v>
      </c>
      <c r="D27" s="80">
        <v>191498.97</v>
      </c>
      <c r="E27" s="80">
        <v>190940.94999999998</v>
      </c>
      <c r="F27" s="80">
        <v>188363.96</v>
      </c>
      <c r="G27" s="80">
        <v>558.02000000001863</v>
      </c>
    </row>
    <row r="28" spans="1:7" x14ac:dyDescent="0.25">
      <c r="A28" s="83" t="s">
        <v>304</v>
      </c>
      <c r="B28" s="80">
        <f>SUM(B29:B37)</f>
        <v>14359175.84</v>
      </c>
      <c r="C28" s="80">
        <f t="shared" ref="C28:G28" si="3">SUM(C29:C37)</f>
        <v>1504217.6199999973</v>
      </c>
      <c r="D28" s="80">
        <f t="shared" si="3"/>
        <v>15863393.459999999</v>
      </c>
      <c r="E28" s="80">
        <f t="shared" si="3"/>
        <v>15510295.620000001</v>
      </c>
      <c r="F28" s="80">
        <f t="shared" si="3"/>
        <v>15282500.270000001</v>
      </c>
      <c r="G28" s="80">
        <f t="shared" si="3"/>
        <v>353097.8399999995</v>
      </c>
    </row>
    <row r="29" spans="1:7" x14ac:dyDescent="0.25">
      <c r="A29" s="84" t="s">
        <v>305</v>
      </c>
      <c r="B29" s="80">
        <v>1246230.4500000002</v>
      </c>
      <c r="C29" s="80">
        <v>396267.51999999979</v>
      </c>
      <c r="D29" s="80">
        <v>1642497.97</v>
      </c>
      <c r="E29" s="80">
        <v>1641308.03</v>
      </c>
      <c r="F29" s="80">
        <v>1645308.0400000003</v>
      </c>
      <c r="G29" s="80">
        <v>1189.9399999999441</v>
      </c>
    </row>
    <row r="30" spans="1:7" x14ac:dyDescent="0.25">
      <c r="A30" s="84" t="s">
        <v>306</v>
      </c>
      <c r="B30" s="80">
        <v>38915.189999999995</v>
      </c>
      <c r="C30" s="80">
        <v>47180.909999999996</v>
      </c>
      <c r="D30" s="80">
        <v>86096.099999999991</v>
      </c>
      <c r="E30" s="80">
        <v>85226.62999999999</v>
      </c>
      <c r="F30" s="80">
        <v>85226.62999999999</v>
      </c>
      <c r="G30" s="80">
        <v>869.47000000000116</v>
      </c>
    </row>
    <row r="31" spans="1:7" x14ac:dyDescent="0.25">
      <c r="A31" s="84" t="s">
        <v>307</v>
      </c>
      <c r="B31" s="80">
        <v>5293094.4300000006</v>
      </c>
      <c r="C31" s="80">
        <v>259387.74999999907</v>
      </c>
      <c r="D31" s="80">
        <v>5552482.1799999997</v>
      </c>
      <c r="E31" s="80">
        <v>5526104.2599999998</v>
      </c>
      <c r="F31" s="80">
        <v>5510771.4199999999</v>
      </c>
      <c r="G31" s="80">
        <v>26377.919999999925</v>
      </c>
    </row>
    <row r="32" spans="1:7" x14ac:dyDescent="0.25">
      <c r="A32" s="84" t="s">
        <v>308</v>
      </c>
      <c r="B32" s="80">
        <v>267017.75</v>
      </c>
      <c r="C32" s="80">
        <v>94730.70000000007</v>
      </c>
      <c r="D32" s="80">
        <v>361748.45000000007</v>
      </c>
      <c r="E32" s="80">
        <v>361166.31000000006</v>
      </c>
      <c r="F32" s="80">
        <v>361166.31000000006</v>
      </c>
      <c r="G32" s="80">
        <v>582.14000000001397</v>
      </c>
    </row>
    <row r="33" spans="1:7" x14ac:dyDescent="0.25">
      <c r="A33" s="84" t="s">
        <v>309</v>
      </c>
      <c r="B33" s="80">
        <v>4038281.61</v>
      </c>
      <c r="C33" s="80">
        <v>-284878.43999999994</v>
      </c>
      <c r="D33" s="80">
        <v>3753403.17</v>
      </c>
      <c r="E33" s="80">
        <v>3746900.63</v>
      </c>
      <c r="F33" s="80">
        <v>3539554.1099999994</v>
      </c>
      <c r="G33" s="80">
        <v>6502.5400000000373</v>
      </c>
    </row>
    <row r="34" spans="1:7" x14ac:dyDescent="0.25">
      <c r="A34" s="84" t="s">
        <v>310</v>
      </c>
      <c r="B34" s="80">
        <v>192513.45</v>
      </c>
      <c r="C34" s="80">
        <v>-47585.460000000021</v>
      </c>
      <c r="D34" s="80">
        <v>144927.99</v>
      </c>
      <c r="E34" s="80">
        <v>138818.22999999998</v>
      </c>
      <c r="F34" s="80">
        <v>138818.22999999998</v>
      </c>
      <c r="G34" s="80">
        <v>6109.7600000000093</v>
      </c>
    </row>
    <row r="35" spans="1:7" x14ac:dyDescent="0.25">
      <c r="A35" s="84" t="s">
        <v>311</v>
      </c>
      <c r="B35" s="80">
        <v>186737.88999999998</v>
      </c>
      <c r="C35" s="80">
        <v>29214.560000000027</v>
      </c>
      <c r="D35" s="80">
        <v>215952.45</v>
      </c>
      <c r="E35" s="80">
        <v>215122.71000000002</v>
      </c>
      <c r="F35" s="80">
        <v>215122.71000000002</v>
      </c>
      <c r="G35" s="80">
        <v>829.73999999999069</v>
      </c>
    </row>
    <row r="36" spans="1:7" x14ac:dyDescent="0.25">
      <c r="A36" s="84" t="s">
        <v>312</v>
      </c>
      <c r="B36" s="80">
        <v>2054760.5100000005</v>
      </c>
      <c r="C36" s="80">
        <v>94802.089999999152</v>
      </c>
      <c r="D36" s="80">
        <v>2149562.5999999996</v>
      </c>
      <c r="E36" s="80">
        <v>1921261.6699999995</v>
      </c>
      <c r="F36" s="80">
        <v>1921261.67</v>
      </c>
      <c r="G36" s="80">
        <v>228300.93000000017</v>
      </c>
    </row>
    <row r="37" spans="1:7" x14ac:dyDescent="0.25">
      <c r="A37" s="84" t="s">
        <v>313</v>
      </c>
      <c r="B37" s="80">
        <v>1041624.5600000002</v>
      </c>
      <c r="C37" s="80">
        <v>915097.98999999918</v>
      </c>
      <c r="D37" s="80">
        <v>1956722.5499999993</v>
      </c>
      <c r="E37" s="80">
        <v>1874387.15</v>
      </c>
      <c r="F37" s="80">
        <v>1865271.1499999997</v>
      </c>
      <c r="G37" s="80">
        <v>82335.399999999441</v>
      </c>
    </row>
    <row r="38" spans="1:7" x14ac:dyDescent="0.25">
      <c r="A38" s="83" t="s">
        <v>314</v>
      </c>
      <c r="B38" s="80">
        <f>SUM(B39:B47)</f>
        <v>5415822.8200000003</v>
      </c>
      <c r="C38" s="80">
        <f t="shared" ref="C38:G38" si="4">SUM(C39:C47)</f>
        <v>715934.95000000019</v>
      </c>
      <c r="D38" s="80">
        <f t="shared" si="4"/>
        <v>6131757.7700000005</v>
      </c>
      <c r="E38" s="80">
        <f t="shared" si="4"/>
        <v>4712669.2000000011</v>
      </c>
      <c r="F38" s="80">
        <f t="shared" si="4"/>
        <v>4589160.4600000009</v>
      </c>
      <c r="G38" s="80">
        <f t="shared" si="4"/>
        <v>1419088.5699999994</v>
      </c>
    </row>
    <row r="39" spans="1:7" x14ac:dyDescent="0.25">
      <c r="A39" s="84" t="s">
        <v>315</v>
      </c>
      <c r="B39" s="80"/>
      <c r="C39" s="80">
        <v>0</v>
      </c>
      <c r="D39" s="80"/>
      <c r="E39" s="80"/>
      <c r="F39" s="80"/>
      <c r="G39" s="80">
        <v>0</v>
      </c>
    </row>
    <row r="40" spans="1:7" x14ac:dyDescent="0.25">
      <c r="A40" s="84" t="s">
        <v>316</v>
      </c>
      <c r="B40" s="80"/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/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5415822.8200000003</v>
      </c>
      <c r="C42" s="80">
        <v>715934.95000000019</v>
      </c>
      <c r="D42" s="80">
        <v>6131757.7700000005</v>
      </c>
      <c r="E42" s="80">
        <v>4712669.2000000011</v>
      </c>
      <c r="F42" s="80">
        <v>4589160.4600000009</v>
      </c>
      <c r="G42" s="80">
        <v>1419088.5699999994</v>
      </c>
    </row>
    <row r="43" spans="1:7" x14ac:dyDescent="0.25">
      <c r="A43" s="84" t="s">
        <v>319</v>
      </c>
      <c r="B43" s="80"/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/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/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/>
      <c r="C46" s="80"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25">
      <c r="A47" s="84" t="s">
        <v>323</v>
      </c>
      <c r="B47" s="80"/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125133.64</v>
      </c>
      <c r="C48" s="80">
        <f t="shared" ref="C48:G48" si="5">SUM(C49:C57)</f>
        <v>34854.159999999989</v>
      </c>
      <c r="D48" s="80">
        <f t="shared" si="5"/>
        <v>159987.79999999999</v>
      </c>
      <c r="E48" s="80">
        <f t="shared" si="5"/>
        <v>159987.79999999999</v>
      </c>
      <c r="F48" s="80">
        <f t="shared" si="5"/>
        <v>159987.79999999999</v>
      </c>
      <c r="G48" s="80">
        <f t="shared" si="5"/>
        <v>0</v>
      </c>
    </row>
    <row r="49" spans="1:7" x14ac:dyDescent="0.25">
      <c r="A49" s="84" t="s">
        <v>325</v>
      </c>
      <c r="B49" s="80">
        <v>73796.740000000005</v>
      </c>
      <c r="C49" s="80">
        <v>73210.059999999983</v>
      </c>
      <c r="D49" s="80">
        <v>147006.79999999999</v>
      </c>
      <c r="E49" s="80">
        <v>147006.79999999999</v>
      </c>
      <c r="F49" s="80">
        <v>147006.79999999999</v>
      </c>
      <c r="G49" s="80">
        <f>D49-E49</f>
        <v>0</v>
      </c>
    </row>
    <row r="50" spans="1:7" x14ac:dyDescent="0.25">
      <c r="A50" s="84" t="s">
        <v>326</v>
      </c>
      <c r="B50" s="80"/>
      <c r="C50" s="80">
        <v>0</v>
      </c>
      <c r="D50" s="80">
        <v>0</v>
      </c>
      <c r="E50" s="80">
        <v>0</v>
      </c>
      <c r="F50" s="80">
        <v>0</v>
      </c>
      <c r="G50" s="80">
        <f t="shared" ref="G50:G57" si="6">D50-E50</f>
        <v>0</v>
      </c>
    </row>
    <row r="51" spans="1:7" x14ac:dyDescent="0.25">
      <c r="A51" s="84" t="s">
        <v>327</v>
      </c>
      <c r="B51" s="80">
        <v>25668.46</v>
      </c>
      <c r="C51" s="80">
        <v>-25668.46</v>
      </c>
      <c r="D51" s="80">
        <v>0</v>
      </c>
      <c r="E51" s="80">
        <v>0</v>
      </c>
      <c r="F51" s="80">
        <v>0</v>
      </c>
      <c r="G51" s="80">
        <f t="shared" si="6"/>
        <v>0</v>
      </c>
    </row>
    <row r="52" spans="1:7" x14ac:dyDescent="0.25">
      <c r="A52" s="84" t="s">
        <v>328</v>
      </c>
      <c r="B52" s="80"/>
      <c r="C52" s="80">
        <v>0</v>
      </c>
      <c r="D52" s="80">
        <v>0</v>
      </c>
      <c r="E52" s="80">
        <v>0</v>
      </c>
      <c r="F52" s="80">
        <v>0</v>
      </c>
      <c r="G52" s="80">
        <f t="shared" si="6"/>
        <v>0</v>
      </c>
    </row>
    <row r="53" spans="1:7" x14ac:dyDescent="0.25">
      <c r="A53" s="84" t="s">
        <v>329</v>
      </c>
      <c r="B53" s="80"/>
      <c r="C53" s="80">
        <v>0</v>
      </c>
      <c r="D53" s="80">
        <v>0</v>
      </c>
      <c r="E53" s="80">
        <v>0</v>
      </c>
      <c r="F53" s="80">
        <v>0</v>
      </c>
      <c r="G53" s="80">
        <f t="shared" si="6"/>
        <v>0</v>
      </c>
    </row>
    <row r="54" spans="1:7" x14ac:dyDescent="0.25">
      <c r="A54" s="84" t="s">
        <v>330</v>
      </c>
      <c r="B54" s="80">
        <v>12834.21</v>
      </c>
      <c r="C54" s="80">
        <v>146.79000000000087</v>
      </c>
      <c r="D54" s="80">
        <v>12981</v>
      </c>
      <c r="E54" s="80">
        <v>12981</v>
      </c>
      <c r="F54" s="80">
        <v>12981</v>
      </c>
      <c r="G54" s="80">
        <f t="shared" si="6"/>
        <v>0</v>
      </c>
    </row>
    <row r="55" spans="1:7" x14ac:dyDescent="0.25">
      <c r="A55" s="84" t="s">
        <v>331</v>
      </c>
      <c r="B55" s="80"/>
      <c r="C55" s="80">
        <v>0</v>
      </c>
      <c r="D55" s="80">
        <v>0</v>
      </c>
      <c r="E55" s="80">
        <v>0</v>
      </c>
      <c r="F55" s="80">
        <v>0</v>
      </c>
      <c r="G55" s="80">
        <f t="shared" si="6"/>
        <v>0</v>
      </c>
    </row>
    <row r="56" spans="1:7" x14ac:dyDescent="0.25">
      <c r="A56" s="84" t="s">
        <v>332</v>
      </c>
      <c r="B56" s="80"/>
      <c r="C56" s="80">
        <v>0</v>
      </c>
      <c r="D56" s="80">
        <v>0</v>
      </c>
      <c r="E56" s="80">
        <v>0</v>
      </c>
      <c r="F56" s="80">
        <v>0</v>
      </c>
      <c r="G56" s="80">
        <f t="shared" si="6"/>
        <v>0</v>
      </c>
    </row>
    <row r="57" spans="1:7" x14ac:dyDescent="0.25">
      <c r="A57" s="84" t="s">
        <v>333</v>
      </c>
      <c r="B57" s="80">
        <v>12834.23</v>
      </c>
      <c r="C57" s="80">
        <v>-12834.23</v>
      </c>
      <c r="D57" s="80">
        <v>0</v>
      </c>
      <c r="E57" s="80">
        <v>0</v>
      </c>
      <c r="F57" s="80">
        <v>0</v>
      </c>
      <c r="G57" s="80">
        <f t="shared" si="6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7">SUM(C59:C61)</f>
        <v>0</v>
      </c>
      <c r="D58" s="80">
        <f t="shared" si="7"/>
        <v>0</v>
      </c>
      <c r="E58" s="80">
        <f t="shared" si="7"/>
        <v>0</v>
      </c>
      <c r="F58" s="80">
        <f t="shared" si="7"/>
        <v>0</v>
      </c>
      <c r="G58" s="80">
        <f t="shared" si="7"/>
        <v>0</v>
      </c>
    </row>
    <row r="59" spans="1:7" x14ac:dyDescent="0.25">
      <c r="A59" s="84" t="s">
        <v>335</v>
      </c>
      <c r="B59" s="80">
        <v>0</v>
      </c>
      <c r="C59" s="80">
        <f t="shared" ref="C59:C61" si="8">D59-B59</f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f t="shared" si="8"/>
        <v>0</v>
      </c>
      <c r="D60" s="80">
        <v>0</v>
      </c>
      <c r="E60" s="80">
        <v>0</v>
      </c>
      <c r="F60" s="80">
        <v>0</v>
      </c>
      <c r="G60" s="80">
        <f t="shared" ref="G60:G61" si="9">D60-E60</f>
        <v>0</v>
      </c>
    </row>
    <row r="61" spans="1:7" x14ac:dyDescent="0.25">
      <c r="A61" s="84" t="s">
        <v>337</v>
      </c>
      <c r="B61" s="80">
        <v>0</v>
      </c>
      <c r="C61" s="80">
        <f t="shared" si="8"/>
        <v>0</v>
      </c>
      <c r="D61" s="80">
        <v>0</v>
      </c>
      <c r="E61" s="80">
        <v>0</v>
      </c>
      <c r="F61" s="80">
        <v>0</v>
      </c>
      <c r="G61" s="80">
        <f t="shared" si="9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0">SUM(C63:C67,C69:C70)</f>
        <v>0</v>
      </c>
      <c r="D62" s="80">
        <f t="shared" si="10"/>
        <v>0</v>
      </c>
      <c r="E62" s="80">
        <f t="shared" si="10"/>
        <v>0</v>
      </c>
      <c r="F62" s="80">
        <f t="shared" si="10"/>
        <v>0</v>
      </c>
      <c r="G62" s="80">
        <f t="shared" si="10"/>
        <v>0</v>
      </c>
    </row>
    <row r="63" spans="1:7" x14ac:dyDescent="0.25">
      <c r="A63" s="84" t="s">
        <v>339</v>
      </c>
      <c r="B63" s="80">
        <v>0</v>
      </c>
      <c r="C63" s="80">
        <f t="shared" ref="C63:C70" si="11">D63-B63</f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f t="shared" si="11"/>
        <v>0</v>
      </c>
      <c r="D64" s="80">
        <v>0</v>
      </c>
      <c r="E64" s="80">
        <v>0</v>
      </c>
      <c r="F64" s="80">
        <v>0</v>
      </c>
      <c r="G64" s="80">
        <f t="shared" ref="G64:G70" si="12">D64-E64</f>
        <v>0</v>
      </c>
    </row>
    <row r="65" spans="1:7" x14ac:dyDescent="0.25">
      <c r="A65" s="84" t="s">
        <v>341</v>
      </c>
      <c r="B65" s="80">
        <v>0</v>
      </c>
      <c r="C65" s="80">
        <f t="shared" si="11"/>
        <v>0</v>
      </c>
      <c r="D65" s="80">
        <v>0</v>
      </c>
      <c r="E65" s="80">
        <v>0</v>
      </c>
      <c r="F65" s="80">
        <v>0</v>
      </c>
      <c r="G65" s="80">
        <f t="shared" si="12"/>
        <v>0</v>
      </c>
    </row>
    <row r="66" spans="1:7" x14ac:dyDescent="0.25">
      <c r="A66" s="84" t="s">
        <v>342</v>
      </c>
      <c r="B66" s="80">
        <v>0</v>
      </c>
      <c r="C66" s="80">
        <f t="shared" si="11"/>
        <v>0</v>
      </c>
      <c r="D66" s="80">
        <v>0</v>
      </c>
      <c r="E66" s="80">
        <v>0</v>
      </c>
      <c r="F66" s="80">
        <v>0</v>
      </c>
      <c r="G66" s="80">
        <f t="shared" si="12"/>
        <v>0</v>
      </c>
    </row>
    <row r="67" spans="1:7" x14ac:dyDescent="0.25">
      <c r="A67" s="84" t="s">
        <v>343</v>
      </c>
      <c r="B67" s="80">
        <v>0</v>
      </c>
      <c r="C67" s="80">
        <f t="shared" si="11"/>
        <v>0</v>
      </c>
      <c r="D67" s="80">
        <v>0</v>
      </c>
      <c r="E67" s="80">
        <v>0</v>
      </c>
      <c r="F67" s="80">
        <v>0</v>
      </c>
      <c r="G67" s="80">
        <f t="shared" si="12"/>
        <v>0</v>
      </c>
    </row>
    <row r="68" spans="1:7" x14ac:dyDescent="0.25">
      <c r="A68" s="84" t="s">
        <v>3301</v>
      </c>
      <c r="B68" s="80">
        <v>0</v>
      </c>
      <c r="C68" s="80">
        <f t="shared" si="11"/>
        <v>0</v>
      </c>
      <c r="D68" s="80">
        <v>0</v>
      </c>
      <c r="E68" s="80">
        <v>0</v>
      </c>
      <c r="F68" s="80">
        <v>0</v>
      </c>
      <c r="G68" s="80">
        <f t="shared" si="12"/>
        <v>0</v>
      </c>
    </row>
    <row r="69" spans="1:7" x14ac:dyDescent="0.25">
      <c r="A69" s="84" t="s">
        <v>345</v>
      </c>
      <c r="B69" s="80">
        <v>0</v>
      </c>
      <c r="C69" s="80">
        <f t="shared" si="11"/>
        <v>0</v>
      </c>
      <c r="D69" s="80">
        <v>0</v>
      </c>
      <c r="E69" s="80">
        <v>0</v>
      </c>
      <c r="F69" s="80">
        <v>0</v>
      </c>
      <c r="G69" s="80">
        <f t="shared" si="12"/>
        <v>0</v>
      </c>
    </row>
    <row r="70" spans="1:7" x14ac:dyDescent="0.25">
      <c r="A70" s="84" t="s">
        <v>346</v>
      </c>
      <c r="B70" s="80">
        <v>0</v>
      </c>
      <c r="C70" s="80">
        <f t="shared" si="11"/>
        <v>0</v>
      </c>
      <c r="D70" s="80">
        <v>0</v>
      </c>
      <c r="E70" s="80">
        <v>0</v>
      </c>
      <c r="F70" s="80">
        <v>0</v>
      </c>
      <c r="G70" s="80">
        <f t="shared" si="12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3">SUM(C72:C74)</f>
        <v>0</v>
      </c>
      <c r="D71" s="80">
        <f t="shared" si="13"/>
        <v>0</v>
      </c>
      <c r="E71" s="80">
        <f t="shared" si="13"/>
        <v>0</v>
      </c>
      <c r="F71" s="80">
        <f t="shared" si="13"/>
        <v>0</v>
      </c>
      <c r="G71" s="80">
        <f t="shared" si="13"/>
        <v>0</v>
      </c>
    </row>
    <row r="72" spans="1:7" x14ac:dyDescent="0.25">
      <c r="A72" s="84" t="s">
        <v>348</v>
      </c>
      <c r="B72" s="80">
        <v>0</v>
      </c>
      <c r="C72" s="80">
        <f t="shared" ref="C72:C74" si="14">D72-B72</f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f t="shared" si="14"/>
        <v>0</v>
      </c>
      <c r="D73" s="80">
        <v>0</v>
      </c>
      <c r="E73" s="80">
        <v>0</v>
      </c>
      <c r="F73" s="80">
        <v>0</v>
      </c>
      <c r="G73" s="80">
        <f t="shared" ref="G73:G74" si="15">D73-E73</f>
        <v>0</v>
      </c>
    </row>
    <row r="74" spans="1:7" x14ac:dyDescent="0.25">
      <c r="A74" s="84" t="s">
        <v>350</v>
      </c>
      <c r="B74" s="80">
        <v>0</v>
      </c>
      <c r="C74" s="80">
        <f t="shared" si="14"/>
        <v>0</v>
      </c>
      <c r="D74" s="80">
        <v>0</v>
      </c>
      <c r="E74" s="80">
        <v>0</v>
      </c>
      <c r="F74" s="80">
        <v>0</v>
      </c>
      <c r="G74" s="80">
        <f t="shared" si="15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6">SUM(C76:C82)</f>
        <v>0</v>
      </c>
      <c r="D75" s="80">
        <f t="shared" si="16"/>
        <v>0</v>
      </c>
      <c r="E75" s="80">
        <f t="shared" si="16"/>
        <v>0</v>
      </c>
      <c r="F75" s="80">
        <f t="shared" si="16"/>
        <v>0</v>
      </c>
      <c r="G75" s="80">
        <f t="shared" si="16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ref="G81:G82" si="17">D81-E81</f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7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8">SUM(C85,C93,C103,C113,C123,C133,C137,C146,C150)</f>
        <v>14261896.030000001</v>
      </c>
      <c r="D84" s="79">
        <f t="shared" si="18"/>
        <v>14261896.030000001</v>
      </c>
      <c r="E84" s="79">
        <f t="shared" si="18"/>
        <v>11897347.020000001</v>
      </c>
      <c r="F84" s="79">
        <f t="shared" si="18"/>
        <v>11897347.029999999</v>
      </c>
      <c r="G84" s="79">
        <f t="shared" si="18"/>
        <v>2364549.0100000002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9">SUM(C86:C92)</f>
        <v>0</v>
      </c>
      <c r="D85" s="80">
        <f t="shared" si="19"/>
        <v>0</v>
      </c>
      <c r="E85" s="80">
        <f t="shared" si="19"/>
        <v>0</v>
      </c>
      <c r="F85" s="80">
        <f t="shared" si="19"/>
        <v>0</v>
      </c>
      <c r="G85" s="80">
        <f t="shared" si="19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25">
      <c r="A93" s="83" t="s">
        <v>294</v>
      </c>
      <c r="B93" s="80">
        <v>0</v>
      </c>
      <c r="C93" s="80">
        <v>1911282.5200000003</v>
      </c>
      <c r="D93" s="80">
        <v>1911282.5200000003</v>
      </c>
      <c r="E93" s="80">
        <v>1910766.2000000002</v>
      </c>
      <c r="F93" s="80">
        <v>1910766.2100000002</v>
      </c>
      <c r="G93" s="80">
        <v>516.32000000000698</v>
      </c>
    </row>
    <row r="94" spans="1:7" x14ac:dyDescent="0.25">
      <c r="A94" s="84" t="s">
        <v>295</v>
      </c>
      <c r="B94" s="80">
        <v>0</v>
      </c>
      <c r="C94" s="80">
        <v>935674.53000000014</v>
      </c>
      <c r="D94" s="80">
        <v>935674.53000000014</v>
      </c>
      <c r="E94" s="80">
        <v>935674.53000000014</v>
      </c>
      <c r="F94" s="80">
        <v>935674.53000000014</v>
      </c>
      <c r="G94" s="80">
        <v>0</v>
      </c>
    </row>
    <row r="95" spans="1:7" x14ac:dyDescent="0.25">
      <c r="A95" s="84" t="s">
        <v>296</v>
      </c>
      <c r="B95" s="80">
        <v>0</v>
      </c>
      <c r="C95" s="80">
        <v>516784.64999999997</v>
      </c>
      <c r="D95" s="80">
        <v>516784.64999999997</v>
      </c>
      <c r="E95" s="80">
        <v>516268.32999999996</v>
      </c>
      <c r="F95" s="80">
        <v>516268.32999999996</v>
      </c>
      <c r="G95" s="80">
        <v>516.32000000000698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25">
      <c r="A97" s="84" t="s">
        <v>298</v>
      </c>
      <c r="B97" s="80">
        <v>0</v>
      </c>
      <c r="C97" s="80">
        <v>219992.41999999998</v>
      </c>
      <c r="D97" s="80">
        <v>219992.41999999998</v>
      </c>
      <c r="E97" s="80">
        <v>219992.41999999998</v>
      </c>
      <c r="F97" s="80">
        <v>219992.41999999998</v>
      </c>
      <c r="G97" s="80">
        <v>0</v>
      </c>
    </row>
    <row r="98" spans="1:7" x14ac:dyDescent="0.25">
      <c r="A98" s="42" t="s">
        <v>299</v>
      </c>
      <c r="B98" s="80">
        <v>0</v>
      </c>
      <c r="C98" s="80">
        <v>20723.29</v>
      </c>
      <c r="D98" s="80">
        <v>20723.29</v>
      </c>
      <c r="E98" s="80">
        <v>20723.29</v>
      </c>
      <c r="F98" s="80">
        <v>20723.29</v>
      </c>
      <c r="G98" s="80">
        <v>0</v>
      </c>
    </row>
    <row r="99" spans="1:7" x14ac:dyDescent="0.25">
      <c r="A99" s="84" t="s">
        <v>300</v>
      </c>
      <c r="B99" s="80">
        <v>0</v>
      </c>
      <c r="C99" s="80">
        <v>117338.32</v>
      </c>
      <c r="D99" s="80">
        <v>117338.32</v>
      </c>
      <c r="E99" s="80">
        <v>117338.32</v>
      </c>
      <c r="F99" s="80">
        <v>117338.32</v>
      </c>
      <c r="G99" s="80">
        <v>0</v>
      </c>
    </row>
    <row r="100" spans="1:7" x14ac:dyDescent="0.25">
      <c r="A100" s="84" t="s">
        <v>301</v>
      </c>
      <c r="B100" s="80">
        <v>0</v>
      </c>
      <c r="C100" s="80">
        <v>34259.99</v>
      </c>
      <c r="D100" s="80">
        <v>34259.99</v>
      </c>
      <c r="E100" s="80">
        <v>34259.99</v>
      </c>
      <c r="F100" s="80">
        <v>34260</v>
      </c>
      <c r="G100" s="80"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25">
      <c r="A102" s="84" t="s">
        <v>303</v>
      </c>
      <c r="B102" s="80">
        <v>0</v>
      </c>
      <c r="C102" s="80">
        <v>66509.320000000007</v>
      </c>
      <c r="D102" s="80">
        <v>66509.320000000007</v>
      </c>
      <c r="E102" s="80">
        <v>66509.320000000007</v>
      </c>
      <c r="F102" s="80">
        <v>66509.320000000007</v>
      </c>
      <c r="G102" s="80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3218089.1799999997</v>
      </c>
      <c r="D103" s="80">
        <f t="shared" ref="D103:G103" si="20">SUM(D104:D112)</f>
        <v>3218089.1799999997</v>
      </c>
      <c r="E103" s="80">
        <f t="shared" si="20"/>
        <v>3218089.1799999997</v>
      </c>
      <c r="F103" s="80">
        <f t="shared" si="20"/>
        <v>3218089.1799999997</v>
      </c>
      <c r="G103" s="80">
        <f t="shared" si="20"/>
        <v>0</v>
      </c>
    </row>
    <row r="104" spans="1:7" x14ac:dyDescent="0.25">
      <c r="A104" s="84" t="s">
        <v>305</v>
      </c>
      <c r="B104" s="80">
        <v>0</v>
      </c>
      <c r="C104" s="80">
        <v>19623.11</v>
      </c>
      <c r="D104" s="80">
        <v>19623.11</v>
      </c>
      <c r="E104" s="80">
        <v>19623.11</v>
      </c>
      <c r="F104" s="80">
        <v>19623.11</v>
      </c>
      <c r="G104" s="80"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x14ac:dyDescent="0.25">
      <c r="A106" s="84" t="s">
        <v>307</v>
      </c>
      <c r="B106" s="80">
        <v>0</v>
      </c>
      <c r="C106" s="80">
        <v>771119.95</v>
      </c>
      <c r="D106" s="80">
        <v>771119.95</v>
      </c>
      <c r="E106" s="80">
        <v>771119.95</v>
      </c>
      <c r="F106" s="80">
        <v>771119.95</v>
      </c>
      <c r="G106" s="80">
        <v>0</v>
      </c>
    </row>
    <row r="107" spans="1:7" x14ac:dyDescent="0.25">
      <c r="A107" s="84" t="s">
        <v>308</v>
      </c>
      <c r="B107" s="80">
        <v>0</v>
      </c>
      <c r="C107" s="80">
        <v>11065.87</v>
      </c>
      <c r="D107" s="80">
        <v>11065.87</v>
      </c>
      <c r="E107" s="80">
        <v>11065.87</v>
      </c>
      <c r="F107" s="80">
        <v>11065.87</v>
      </c>
      <c r="G107" s="80">
        <v>0</v>
      </c>
    </row>
    <row r="108" spans="1:7" x14ac:dyDescent="0.25">
      <c r="A108" s="84" t="s">
        <v>309</v>
      </c>
      <c r="B108" s="80">
        <v>0</v>
      </c>
      <c r="C108" s="80">
        <v>1693187</v>
      </c>
      <c r="D108" s="80">
        <v>1693187</v>
      </c>
      <c r="E108" s="80">
        <v>1693187</v>
      </c>
      <c r="F108" s="80">
        <v>1693187</v>
      </c>
      <c r="G108" s="80"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x14ac:dyDescent="0.25">
      <c r="A110" s="84" t="s">
        <v>311</v>
      </c>
      <c r="B110" s="80">
        <v>0</v>
      </c>
      <c r="C110" s="80">
        <v>85862</v>
      </c>
      <c r="D110" s="80">
        <v>85862</v>
      </c>
      <c r="E110" s="80">
        <v>85862</v>
      </c>
      <c r="F110" s="80">
        <v>85862</v>
      </c>
      <c r="G110" s="80">
        <v>0</v>
      </c>
    </row>
    <row r="111" spans="1:7" x14ac:dyDescent="0.25">
      <c r="A111" s="84" t="s">
        <v>312</v>
      </c>
      <c r="B111" s="80">
        <v>0</v>
      </c>
      <c r="C111" s="80">
        <v>632729.17000000004</v>
      </c>
      <c r="D111" s="80">
        <v>632729.17000000004</v>
      </c>
      <c r="E111" s="80">
        <v>632729.17000000004</v>
      </c>
      <c r="F111" s="80">
        <v>632729.17000000004</v>
      </c>
      <c r="G111" s="80">
        <v>0</v>
      </c>
    </row>
    <row r="112" spans="1:7" x14ac:dyDescent="0.25">
      <c r="A112" s="84" t="s">
        <v>313</v>
      </c>
      <c r="B112" s="80">
        <v>0</v>
      </c>
      <c r="C112" s="80">
        <v>4502.0800000000008</v>
      </c>
      <c r="D112" s="80">
        <v>4502.0800000000008</v>
      </c>
      <c r="E112" s="80">
        <v>4502.0800000000008</v>
      </c>
      <c r="F112" s="80">
        <v>4502.0800000000008</v>
      </c>
      <c r="G112" s="80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1">SUM(C114:C122)</f>
        <v>7710194.54</v>
      </c>
      <c r="D113" s="80">
        <f t="shared" si="21"/>
        <v>7710194.54</v>
      </c>
      <c r="E113" s="80">
        <f t="shared" si="21"/>
        <v>5346161.8499999996</v>
      </c>
      <c r="F113" s="80">
        <f t="shared" si="21"/>
        <v>5346161.8499999996</v>
      </c>
      <c r="G113" s="80">
        <f t="shared" si="21"/>
        <v>2364032.6900000004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25">
      <c r="A115" s="84" t="s">
        <v>316</v>
      </c>
      <c r="B115" s="80">
        <v>0</v>
      </c>
      <c r="C115" s="80">
        <v>658020</v>
      </c>
      <c r="D115" s="80">
        <v>658020</v>
      </c>
      <c r="E115" s="80">
        <v>658020</v>
      </c>
      <c r="F115" s="80">
        <v>658020</v>
      </c>
      <c r="G115" s="80"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25">
      <c r="A117" s="84" t="s">
        <v>318</v>
      </c>
      <c r="B117" s="80">
        <v>0</v>
      </c>
      <c r="C117" s="80">
        <v>7052174.54</v>
      </c>
      <c r="D117" s="80">
        <v>7052174.54</v>
      </c>
      <c r="E117" s="80">
        <v>4688141.8499999996</v>
      </c>
      <c r="F117" s="80">
        <v>4688141.8499999996</v>
      </c>
      <c r="G117" s="80">
        <v>2364032.6900000004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2">SUM(C124:C132)</f>
        <v>1254869.82</v>
      </c>
      <c r="D123" s="80">
        <f t="shared" si="22"/>
        <v>1254869.82</v>
      </c>
      <c r="E123" s="80">
        <f t="shared" si="22"/>
        <v>1254869.82</v>
      </c>
      <c r="F123" s="80">
        <f t="shared" si="22"/>
        <v>1254869.82</v>
      </c>
      <c r="G123" s="80">
        <f t="shared" si="22"/>
        <v>0</v>
      </c>
    </row>
    <row r="124" spans="1:7" x14ac:dyDescent="0.25">
      <c r="A124" s="84" t="s">
        <v>325</v>
      </c>
      <c r="B124" s="80">
        <v>0</v>
      </c>
      <c r="C124" s="80">
        <v>346286.82</v>
      </c>
      <c r="D124" s="80">
        <v>346286.82</v>
      </c>
      <c r="E124" s="80">
        <v>346286.82</v>
      </c>
      <c r="F124" s="80">
        <v>346286.82</v>
      </c>
      <c r="G124" s="80"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</row>
    <row r="127" spans="1:7" x14ac:dyDescent="0.25">
      <c r="A127" s="84" t="s">
        <v>328</v>
      </c>
      <c r="B127" s="80">
        <v>0</v>
      </c>
      <c r="C127" s="80">
        <v>908583</v>
      </c>
      <c r="D127" s="80">
        <v>908583</v>
      </c>
      <c r="E127" s="80">
        <v>908583</v>
      </c>
      <c r="F127" s="80">
        <v>908583</v>
      </c>
      <c r="G127" s="80"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3">SUM(C134:C136)</f>
        <v>167459.97</v>
      </c>
      <c r="D133" s="80">
        <f t="shared" si="23"/>
        <v>167459.97</v>
      </c>
      <c r="E133" s="80">
        <f t="shared" si="23"/>
        <v>167459.97</v>
      </c>
      <c r="F133" s="80">
        <f t="shared" si="23"/>
        <v>167459.97</v>
      </c>
      <c r="G133" s="80">
        <f t="shared" si="23"/>
        <v>0</v>
      </c>
    </row>
    <row r="134" spans="1:7" x14ac:dyDescent="0.25">
      <c r="A134" s="84" t="s">
        <v>335</v>
      </c>
      <c r="B134" s="80">
        <v>0</v>
      </c>
      <c r="C134" s="80">
        <v>167459.97</v>
      </c>
      <c r="D134" s="80">
        <v>167459.97</v>
      </c>
      <c r="E134" s="80">
        <v>167459.97</v>
      </c>
      <c r="F134" s="80">
        <v>167459.97</v>
      </c>
      <c r="G134" s="80"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4">SUM(C138:C142,C144:C145)</f>
        <v>0</v>
      </c>
      <c r="D137" s="80">
        <f t="shared" si="24"/>
        <v>0</v>
      </c>
      <c r="E137" s="80">
        <f t="shared" si="24"/>
        <v>0</v>
      </c>
      <c r="F137" s="80">
        <f t="shared" si="24"/>
        <v>0</v>
      </c>
      <c r="G137" s="80">
        <f t="shared" si="24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5">SUM(C147:C149)</f>
        <v>0</v>
      </c>
      <c r="D146" s="80">
        <f t="shared" si="25"/>
        <v>0</v>
      </c>
      <c r="E146" s="80">
        <f t="shared" si="25"/>
        <v>0</v>
      </c>
      <c r="F146" s="80">
        <f t="shared" si="25"/>
        <v>0</v>
      </c>
      <c r="G146" s="80">
        <f t="shared" si="25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6">SUM(C151:C157)</f>
        <v>0</v>
      </c>
      <c r="D150" s="80">
        <f t="shared" si="26"/>
        <v>0</v>
      </c>
      <c r="E150" s="80">
        <f t="shared" si="26"/>
        <v>0</v>
      </c>
      <c r="F150" s="80">
        <f t="shared" si="26"/>
        <v>0</v>
      </c>
      <c r="G150" s="80">
        <f t="shared" si="2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129403049.36000003</v>
      </c>
      <c r="C159" s="79">
        <f t="shared" ref="C159:G159" si="27">C9+C84</f>
        <v>13251821.32999998</v>
      </c>
      <c r="D159" s="79">
        <f t="shared" si="27"/>
        <v>142654870.69</v>
      </c>
      <c r="E159" s="79">
        <f t="shared" si="27"/>
        <v>135388717.95000002</v>
      </c>
      <c r="F159" s="79">
        <f t="shared" si="27"/>
        <v>134971408.81999999</v>
      </c>
      <c r="G159" s="79">
        <f t="shared" si="27"/>
        <v>7266152.7399999779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129403049.36000003</v>
      </c>
      <c r="Q2" s="18">
        <f>'Formato 6 a)'!C9</f>
        <v>-1010074.7000000208</v>
      </c>
      <c r="R2" s="18">
        <f>'Formato 6 a)'!D9</f>
        <v>128392974.65999998</v>
      </c>
      <c r="S2" s="18">
        <f>'Formato 6 a)'!E9</f>
        <v>123491370.93000002</v>
      </c>
      <c r="T2" s="18">
        <f>'Formato 6 a)'!F9</f>
        <v>123074061.79000001</v>
      </c>
      <c r="U2" s="18">
        <f>'Formato 6 a)'!G9</f>
        <v>4901603.7299999781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105767915.19000001</v>
      </c>
      <c r="Q3" s="18">
        <f>'Formato 6 a)'!C10</f>
        <v>-4281825.0000000186</v>
      </c>
      <c r="R3" s="18">
        <f>'Formato 6 a)'!D10</f>
        <v>101486090.19</v>
      </c>
      <c r="S3" s="18">
        <f>'Formato 6 a)'!E10</f>
        <v>98366173.180000022</v>
      </c>
      <c r="T3" s="18">
        <f>'Formato 6 a)'!F10</f>
        <v>98366173.180000022</v>
      </c>
      <c r="U3" s="18">
        <f>'Formato 6 a)'!G10</f>
        <v>3119917.0099999793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67479426.000000015</v>
      </c>
      <c r="Q4" s="18">
        <f>'Formato 6 a)'!C11</f>
        <v>-2301387.7200000137</v>
      </c>
      <c r="R4" s="18">
        <f>'Formato 6 a)'!D11</f>
        <v>65178038.280000001</v>
      </c>
      <c r="S4" s="18">
        <f>'Formato 6 a)'!E11</f>
        <v>65115466.310000017</v>
      </c>
      <c r="T4" s="18">
        <f>'Formato 6 a)'!F11</f>
        <v>65115466.310000017</v>
      </c>
      <c r="U4" s="18">
        <f>'Formato 6 a)'!G11</f>
        <v>62571.969999983907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9648982.120000001</v>
      </c>
      <c r="Q6" s="18">
        <f>'Formato 6 a)'!C13</f>
        <v>218937.76999999955</v>
      </c>
      <c r="R6" s="18">
        <f>'Formato 6 a)'!D13</f>
        <v>9867919.8900000006</v>
      </c>
      <c r="S6" s="18">
        <f>'Formato 6 a)'!E13</f>
        <v>9477346.1400000006</v>
      </c>
      <c r="T6" s="18">
        <f>'Formato 6 a)'!F13</f>
        <v>9477346.1400000006</v>
      </c>
      <c r="U6" s="18">
        <f>'Formato 6 a)'!G13</f>
        <v>390573.75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17772101.300000001</v>
      </c>
      <c r="Q7" s="18">
        <f>'Formato 6 a)'!C14</f>
        <v>-1345155.3400000036</v>
      </c>
      <c r="R7" s="18">
        <f>'Formato 6 a)'!D14</f>
        <v>16426945.959999997</v>
      </c>
      <c r="S7" s="18">
        <f>'Formato 6 a)'!E14</f>
        <v>14838978.430000002</v>
      </c>
      <c r="T7" s="18">
        <f>'Formato 6 a)'!F14</f>
        <v>14838978.430000002</v>
      </c>
      <c r="U7" s="18">
        <f>'Formato 6 a)'!G14</f>
        <v>1587967.5299999956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10867405.770000001</v>
      </c>
      <c r="Q8" s="18">
        <f>'Formato 6 a)'!C15</f>
        <v>-854219.71000000089</v>
      </c>
      <c r="R8" s="18">
        <f>'Formato 6 a)'!D15</f>
        <v>10013186.060000001</v>
      </c>
      <c r="S8" s="18">
        <f>'Formato 6 a)'!E15</f>
        <v>8934382.3000000007</v>
      </c>
      <c r="T8" s="18">
        <f>'Formato 6 a)'!F15</f>
        <v>8934382.3000000007</v>
      </c>
      <c r="U8" s="18">
        <f>'Formato 6 a)'!G15</f>
        <v>1078803.7599999998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3735001.8699999996</v>
      </c>
      <c r="Q11" s="18">
        <f>'Formato 6 a)'!C18</f>
        <v>1016743.5700000003</v>
      </c>
      <c r="R11" s="18">
        <f>'Formato 6 a)'!D18</f>
        <v>4751745.4399999995</v>
      </c>
      <c r="S11" s="18">
        <f>'Formato 6 a)'!E18</f>
        <v>4742245.1300000008</v>
      </c>
      <c r="T11" s="18">
        <f>'Formato 6 a)'!F18</f>
        <v>4676240.08</v>
      </c>
      <c r="U11" s="18">
        <f>'Formato 6 a)'!G18</f>
        <v>9500.3099999997648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699397.64999999967</v>
      </c>
      <c r="Q12" s="18">
        <f>'Formato 6 a)'!C19</f>
        <v>738037.48000000068</v>
      </c>
      <c r="R12" s="18">
        <f>'Formato 6 a)'!D19</f>
        <v>1437435.1300000004</v>
      </c>
      <c r="S12" s="18">
        <f>'Formato 6 a)'!E19</f>
        <v>1431627.3900000006</v>
      </c>
      <c r="T12" s="18">
        <f>'Formato 6 a)'!F19</f>
        <v>1414822.3600000003</v>
      </c>
      <c r="U12" s="18">
        <f>'Formato 6 a)'!G19</f>
        <v>5807.7399999997579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669089.2300000001</v>
      </c>
      <c r="Q13" s="18">
        <f>'Formato 6 a)'!C20</f>
        <v>121670.75999999989</v>
      </c>
      <c r="R13" s="18">
        <f>'Formato 6 a)'!D20</f>
        <v>790759.99</v>
      </c>
      <c r="S13" s="18">
        <f>'Formato 6 a)'!E20</f>
        <v>789715.5199999999</v>
      </c>
      <c r="T13" s="18">
        <f>'Formato 6 a)'!F20</f>
        <v>756826.44000000029</v>
      </c>
      <c r="U13" s="18">
        <f>'Formato 6 a)'!G20</f>
        <v>1044.4700000000885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426886.32000000012</v>
      </c>
      <c r="Q15" s="18">
        <f>'Formato 6 a)'!C22</f>
        <v>370851.30999999976</v>
      </c>
      <c r="R15" s="18">
        <f>'Formato 6 a)'!D22</f>
        <v>797737.62999999989</v>
      </c>
      <c r="S15" s="18">
        <f>'Formato 6 a)'!E22</f>
        <v>796412.99</v>
      </c>
      <c r="T15" s="18">
        <f>'Formato 6 a)'!F22</f>
        <v>786989.44</v>
      </c>
      <c r="U15" s="18">
        <f>'Formato 6 a)'!G22</f>
        <v>1324.6399999998976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63468.240000000005</v>
      </c>
      <c r="Q16" s="18">
        <f>'Formato 6 a)'!C23</f>
        <v>87016.37000000001</v>
      </c>
      <c r="R16" s="18">
        <f>'Formato 6 a)'!D23</f>
        <v>150484.61000000002</v>
      </c>
      <c r="S16" s="18">
        <f>'Formato 6 a)'!E23</f>
        <v>149719.17000000001</v>
      </c>
      <c r="T16" s="18">
        <f>'Formato 6 a)'!F23</f>
        <v>147341.17000000001</v>
      </c>
      <c r="U16" s="18">
        <f>'Formato 6 a)'!G23</f>
        <v>765.44000000000233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1521651.81</v>
      </c>
      <c r="Q17" s="18">
        <f>'Formato 6 a)'!C24</f>
        <v>-178528.83000000007</v>
      </c>
      <c r="R17" s="18">
        <f>'Formato 6 a)'!D24</f>
        <v>1343122.98</v>
      </c>
      <c r="S17" s="18">
        <f>'Formato 6 a)'!E24</f>
        <v>1343122.98</v>
      </c>
      <c r="T17" s="18">
        <f>'Formato 6 a)'!F24</f>
        <v>1342308.83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244682.07</v>
      </c>
      <c r="Q18" s="18">
        <f>'Formato 6 a)'!C25</f>
        <v>-203975.94</v>
      </c>
      <c r="R18" s="18">
        <f>'Formato 6 a)'!D25</f>
        <v>40706.129999999997</v>
      </c>
      <c r="S18" s="18">
        <f>'Formato 6 a)'!E25</f>
        <v>40706.129999999997</v>
      </c>
      <c r="T18" s="18">
        <f>'Formato 6 a)'!F25</f>
        <v>39587.880000000005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109826.55000000003</v>
      </c>
      <c r="Q20" s="18">
        <f>'Formato 6 a)'!C27</f>
        <v>81672.419999999969</v>
      </c>
      <c r="R20" s="18">
        <f>'Formato 6 a)'!D27</f>
        <v>191498.97</v>
      </c>
      <c r="S20" s="18">
        <f>'Formato 6 a)'!E27</f>
        <v>190940.94999999998</v>
      </c>
      <c r="T20" s="18">
        <f>'Formato 6 a)'!F27</f>
        <v>188363.96</v>
      </c>
      <c r="U20" s="18">
        <f>'Formato 6 a)'!G27</f>
        <v>558.02000000001863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14359175.84</v>
      </c>
      <c r="Q21" s="18">
        <f>'Formato 6 a)'!C28</f>
        <v>1504217.6199999973</v>
      </c>
      <c r="R21" s="18">
        <f>'Formato 6 a)'!D28</f>
        <v>15863393.459999999</v>
      </c>
      <c r="S21" s="18">
        <f>'Formato 6 a)'!E28</f>
        <v>15510295.620000001</v>
      </c>
      <c r="T21" s="18">
        <f>'Formato 6 a)'!F28</f>
        <v>15282500.270000001</v>
      </c>
      <c r="U21" s="18">
        <f>'Formato 6 a)'!G28</f>
        <v>353097.8399999995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1246230.4500000002</v>
      </c>
      <c r="Q22" s="18">
        <f>'Formato 6 a)'!C29</f>
        <v>396267.51999999979</v>
      </c>
      <c r="R22" s="18">
        <f>'Formato 6 a)'!D29</f>
        <v>1642497.97</v>
      </c>
      <c r="S22" s="18">
        <f>'Formato 6 a)'!E29</f>
        <v>1641308.03</v>
      </c>
      <c r="T22" s="18">
        <f>'Formato 6 a)'!F29</f>
        <v>1645308.0400000003</v>
      </c>
      <c r="U22" s="18">
        <f>'Formato 6 a)'!G29</f>
        <v>1189.9399999999441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38915.189999999995</v>
      </c>
      <c r="Q23" s="18">
        <f>'Formato 6 a)'!C30</f>
        <v>47180.909999999996</v>
      </c>
      <c r="R23" s="18">
        <f>'Formato 6 a)'!D30</f>
        <v>86096.099999999991</v>
      </c>
      <c r="S23" s="18">
        <f>'Formato 6 a)'!E30</f>
        <v>85226.62999999999</v>
      </c>
      <c r="T23" s="18">
        <f>'Formato 6 a)'!F30</f>
        <v>85226.62999999999</v>
      </c>
      <c r="U23" s="18">
        <f>'Formato 6 a)'!G30</f>
        <v>869.47000000000116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5293094.4300000006</v>
      </c>
      <c r="Q24" s="18">
        <f>'Formato 6 a)'!C31</f>
        <v>259387.74999999907</v>
      </c>
      <c r="R24" s="18">
        <f>'Formato 6 a)'!D31</f>
        <v>5552482.1799999997</v>
      </c>
      <c r="S24" s="18">
        <f>'Formato 6 a)'!E31</f>
        <v>5526104.2599999998</v>
      </c>
      <c r="T24" s="18">
        <f>'Formato 6 a)'!F31</f>
        <v>5510771.4199999999</v>
      </c>
      <c r="U24" s="18">
        <f>'Formato 6 a)'!G31</f>
        <v>26377.919999999925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267017.75</v>
      </c>
      <c r="Q25" s="18">
        <f>'Formato 6 a)'!C32</f>
        <v>94730.70000000007</v>
      </c>
      <c r="R25" s="18">
        <f>'Formato 6 a)'!D32</f>
        <v>361748.45000000007</v>
      </c>
      <c r="S25" s="18">
        <f>'Formato 6 a)'!E32</f>
        <v>361166.31000000006</v>
      </c>
      <c r="T25" s="18">
        <f>'Formato 6 a)'!F32</f>
        <v>361166.31000000006</v>
      </c>
      <c r="U25" s="18">
        <f>'Formato 6 a)'!G32</f>
        <v>582.14000000001397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4038281.61</v>
      </c>
      <c r="Q26" s="18">
        <f>'Formato 6 a)'!C33</f>
        <v>-284878.43999999994</v>
      </c>
      <c r="R26" s="18">
        <f>'Formato 6 a)'!D33</f>
        <v>3753403.17</v>
      </c>
      <c r="S26" s="18">
        <f>'Formato 6 a)'!E33</f>
        <v>3746900.63</v>
      </c>
      <c r="T26" s="18">
        <f>'Formato 6 a)'!F33</f>
        <v>3539554.1099999994</v>
      </c>
      <c r="U26" s="18">
        <f>'Formato 6 a)'!G33</f>
        <v>6502.5400000000373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192513.45</v>
      </c>
      <c r="Q27" s="18">
        <f>'Formato 6 a)'!C34</f>
        <v>-47585.460000000021</v>
      </c>
      <c r="R27" s="18">
        <f>'Formato 6 a)'!D34</f>
        <v>144927.99</v>
      </c>
      <c r="S27" s="18">
        <f>'Formato 6 a)'!E34</f>
        <v>138818.22999999998</v>
      </c>
      <c r="T27" s="18">
        <f>'Formato 6 a)'!F34</f>
        <v>138818.22999999998</v>
      </c>
      <c r="U27" s="18">
        <f>'Formato 6 a)'!G34</f>
        <v>6109.7600000000093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186737.88999999998</v>
      </c>
      <c r="Q28" s="18">
        <f>'Formato 6 a)'!C35</f>
        <v>29214.560000000027</v>
      </c>
      <c r="R28" s="18">
        <f>'Formato 6 a)'!D35</f>
        <v>215952.45</v>
      </c>
      <c r="S28" s="18">
        <f>'Formato 6 a)'!E35</f>
        <v>215122.71000000002</v>
      </c>
      <c r="T28" s="18">
        <f>'Formato 6 a)'!F35</f>
        <v>215122.71000000002</v>
      </c>
      <c r="U28" s="18">
        <f>'Formato 6 a)'!G35</f>
        <v>829.73999999999069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2054760.5100000005</v>
      </c>
      <c r="Q29" s="18">
        <f>'Formato 6 a)'!C36</f>
        <v>94802.089999999152</v>
      </c>
      <c r="R29" s="18">
        <f>'Formato 6 a)'!D36</f>
        <v>2149562.5999999996</v>
      </c>
      <c r="S29" s="18">
        <f>'Formato 6 a)'!E36</f>
        <v>1921261.6699999995</v>
      </c>
      <c r="T29" s="18">
        <f>'Formato 6 a)'!F36</f>
        <v>1921261.67</v>
      </c>
      <c r="U29" s="18">
        <f>'Formato 6 a)'!G36</f>
        <v>228300.93000000017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1041624.5600000002</v>
      </c>
      <c r="Q30" s="18">
        <f>'Formato 6 a)'!C37</f>
        <v>915097.98999999918</v>
      </c>
      <c r="R30" s="18">
        <f>'Formato 6 a)'!D37</f>
        <v>1956722.5499999993</v>
      </c>
      <c r="S30" s="18">
        <f>'Formato 6 a)'!E37</f>
        <v>1874387.15</v>
      </c>
      <c r="T30" s="18">
        <f>'Formato 6 a)'!F37</f>
        <v>1865271.1499999997</v>
      </c>
      <c r="U30" s="18">
        <f>'Formato 6 a)'!G37</f>
        <v>82335.399999999441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5415822.8200000003</v>
      </c>
      <c r="Q31" s="18">
        <f>'Formato 6 a)'!C38</f>
        <v>715934.95000000019</v>
      </c>
      <c r="R31" s="18">
        <f>'Formato 6 a)'!D38</f>
        <v>6131757.7700000005</v>
      </c>
      <c r="S31" s="18">
        <f>'Formato 6 a)'!E38</f>
        <v>4712669.2000000011</v>
      </c>
      <c r="T31" s="18">
        <f>'Formato 6 a)'!F38</f>
        <v>4589160.4600000009</v>
      </c>
      <c r="U31" s="18">
        <f>'Formato 6 a)'!G38</f>
        <v>1419088.5699999994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5415822.8200000003</v>
      </c>
      <c r="Q35" s="18">
        <f>'Formato 6 a)'!C42</f>
        <v>715934.95000000019</v>
      </c>
      <c r="R35" s="18">
        <f>'Formato 6 a)'!D42</f>
        <v>6131757.7700000005</v>
      </c>
      <c r="S35" s="18">
        <f>'Formato 6 a)'!E42</f>
        <v>4712669.2000000011</v>
      </c>
      <c r="T35" s="18">
        <f>'Formato 6 a)'!F42</f>
        <v>4589160.4600000009</v>
      </c>
      <c r="U35" s="18">
        <f>'Formato 6 a)'!G42</f>
        <v>1419088.5699999994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125133.64</v>
      </c>
      <c r="Q41" s="18">
        <f>'Formato 6 a)'!C48</f>
        <v>34854.159999999989</v>
      </c>
      <c r="R41" s="18">
        <f>'Formato 6 a)'!D48</f>
        <v>159987.79999999999</v>
      </c>
      <c r="S41" s="18">
        <f>'Formato 6 a)'!E48</f>
        <v>159987.79999999999</v>
      </c>
      <c r="T41" s="18">
        <f>'Formato 6 a)'!F48</f>
        <v>159987.79999999999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73796.740000000005</v>
      </c>
      <c r="Q42" s="18">
        <f>'Formato 6 a)'!C49</f>
        <v>73210.059999999983</v>
      </c>
      <c r="R42" s="18">
        <f>'Formato 6 a)'!D49</f>
        <v>147006.79999999999</v>
      </c>
      <c r="S42" s="18">
        <f>'Formato 6 a)'!E49</f>
        <v>147006.79999999999</v>
      </c>
      <c r="T42" s="18">
        <f>'Formato 6 a)'!F49</f>
        <v>147006.79999999999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25668.46</v>
      </c>
      <c r="Q44" s="18">
        <f>'Formato 6 a)'!C51</f>
        <v>-25668.46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12834.21</v>
      </c>
      <c r="Q47" s="18">
        <f>'Formato 6 a)'!C54</f>
        <v>146.79000000000087</v>
      </c>
      <c r="R47" s="18">
        <f>'Formato 6 a)'!D54</f>
        <v>12981</v>
      </c>
      <c r="S47" s="18">
        <f>'Formato 6 a)'!E54</f>
        <v>12981</v>
      </c>
      <c r="T47" s="18">
        <f>'Formato 6 a)'!F54</f>
        <v>12981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12834.23</v>
      </c>
      <c r="Q50" s="18">
        <f>'Formato 6 a)'!C57</f>
        <v>-12834.23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14261896.030000001</v>
      </c>
      <c r="R76">
        <f>'Formato 6 a)'!D84</f>
        <v>14261896.030000001</v>
      </c>
      <c r="S76">
        <f>'Formato 6 a)'!E84</f>
        <v>11897347.020000001</v>
      </c>
      <c r="T76">
        <f>'Formato 6 a)'!F84</f>
        <v>11897347.029999999</v>
      </c>
      <c r="U76">
        <f>'Formato 6 a)'!G84</f>
        <v>2364549.0100000002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1911282.5200000003</v>
      </c>
      <c r="R85">
        <f>'Formato 6 a)'!D93</f>
        <v>1911282.5200000003</v>
      </c>
      <c r="S85">
        <f>'Formato 6 a)'!E93</f>
        <v>1910766.2000000002</v>
      </c>
      <c r="T85">
        <f>'Formato 6 a)'!F93</f>
        <v>1910766.2100000002</v>
      </c>
      <c r="U85">
        <f>'Formato 6 a)'!G93</f>
        <v>516.32000000000698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935674.53000000014</v>
      </c>
      <c r="R86">
        <f>'Formato 6 a)'!D94</f>
        <v>935674.53000000014</v>
      </c>
      <c r="S86">
        <f>'Formato 6 a)'!E94</f>
        <v>935674.53000000014</v>
      </c>
      <c r="T86">
        <f>'Formato 6 a)'!F94</f>
        <v>935674.53000000014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516784.64999999997</v>
      </c>
      <c r="R87">
        <f>'Formato 6 a)'!D95</f>
        <v>516784.64999999997</v>
      </c>
      <c r="S87">
        <f>'Formato 6 a)'!E95</f>
        <v>516268.32999999996</v>
      </c>
      <c r="T87">
        <f>'Formato 6 a)'!F95</f>
        <v>516268.32999999996</v>
      </c>
      <c r="U87">
        <f>'Formato 6 a)'!G95</f>
        <v>516.32000000000698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219992.41999999998</v>
      </c>
      <c r="R89">
        <f>'Formato 6 a)'!D97</f>
        <v>219992.41999999998</v>
      </c>
      <c r="S89">
        <f>'Formato 6 a)'!E97</f>
        <v>219992.41999999998</v>
      </c>
      <c r="T89">
        <f>'Formato 6 a)'!F97</f>
        <v>219992.41999999998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20723.29</v>
      </c>
      <c r="R90">
        <f>'Formato 6 a)'!D98</f>
        <v>20723.29</v>
      </c>
      <c r="S90">
        <f>'Formato 6 a)'!E98</f>
        <v>20723.29</v>
      </c>
      <c r="T90">
        <f>'Formato 6 a)'!F98</f>
        <v>20723.29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117338.32</v>
      </c>
      <c r="R91">
        <f>'Formato 6 a)'!D99</f>
        <v>117338.32</v>
      </c>
      <c r="S91">
        <f>'Formato 6 a)'!E99</f>
        <v>117338.32</v>
      </c>
      <c r="T91">
        <f>'Formato 6 a)'!F99</f>
        <v>117338.32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34259.99</v>
      </c>
      <c r="R92">
        <f>'Formato 6 a)'!D100</f>
        <v>34259.99</v>
      </c>
      <c r="S92">
        <f>'Formato 6 a)'!E100</f>
        <v>34259.99</v>
      </c>
      <c r="T92">
        <f>'Formato 6 a)'!F100</f>
        <v>34260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66509.320000000007</v>
      </c>
      <c r="R94">
        <f>'Formato 6 a)'!D102</f>
        <v>66509.320000000007</v>
      </c>
      <c r="S94">
        <f>'Formato 6 a)'!E102</f>
        <v>66509.320000000007</v>
      </c>
      <c r="T94">
        <f>'Formato 6 a)'!F102</f>
        <v>66509.320000000007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3218089.1799999997</v>
      </c>
      <c r="R95">
        <f>'Formato 6 a)'!D103</f>
        <v>3218089.1799999997</v>
      </c>
      <c r="S95">
        <f>'Formato 6 a)'!E103</f>
        <v>3218089.1799999997</v>
      </c>
      <c r="T95">
        <f>'Formato 6 a)'!F103</f>
        <v>3218089.1799999997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19623.11</v>
      </c>
      <c r="R96">
        <f>'Formato 6 a)'!D104</f>
        <v>19623.11</v>
      </c>
      <c r="S96">
        <f>'Formato 6 a)'!E104</f>
        <v>19623.11</v>
      </c>
      <c r="T96">
        <f>'Formato 6 a)'!F104</f>
        <v>19623.11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771119.95</v>
      </c>
      <c r="R98">
        <f>'Formato 6 a)'!D106</f>
        <v>771119.95</v>
      </c>
      <c r="S98">
        <f>'Formato 6 a)'!E106</f>
        <v>771119.95</v>
      </c>
      <c r="T98">
        <f>'Formato 6 a)'!F106</f>
        <v>771119.95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11065.87</v>
      </c>
      <c r="R99">
        <f>'Formato 6 a)'!D107</f>
        <v>11065.87</v>
      </c>
      <c r="S99">
        <f>'Formato 6 a)'!E107</f>
        <v>11065.87</v>
      </c>
      <c r="T99">
        <f>'Formato 6 a)'!F107</f>
        <v>11065.87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1693187</v>
      </c>
      <c r="R100">
        <f>'Formato 6 a)'!D108</f>
        <v>1693187</v>
      </c>
      <c r="S100">
        <f>'Formato 6 a)'!E108</f>
        <v>1693187</v>
      </c>
      <c r="T100">
        <f>'Formato 6 a)'!F108</f>
        <v>1693187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85862</v>
      </c>
      <c r="R102">
        <f>'Formato 6 a)'!D110</f>
        <v>85862</v>
      </c>
      <c r="S102">
        <f>'Formato 6 a)'!E110</f>
        <v>85862</v>
      </c>
      <c r="T102">
        <f>'Formato 6 a)'!F110</f>
        <v>85862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632729.17000000004</v>
      </c>
      <c r="R103">
        <f>'Formato 6 a)'!D111</f>
        <v>632729.17000000004</v>
      </c>
      <c r="S103">
        <f>'Formato 6 a)'!E111</f>
        <v>632729.17000000004</v>
      </c>
      <c r="T103">
        <f>'Formato 6 a)'!F111</f>
        <v>632729.17000000004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4502.0800000000008</v>
      </c>
      <c r="R104">
        <f>'Formato 6 a)'!D112</f>
        <v>4502.0800000000008</v>
      </c>
      <c r="S104">
        <f>'Formato 6 a)'!E112</f>
        <v>4502.0800000000008</v>
      </c>
      <c r="T104">
        <f>'Formato 6 a)'!F112</f>
        <v>4502.0800000000008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7710194.54</v>
      </c>
      <c r="R105">
        <f>'Formato 6 a)'!D113</f>
        <v>7710194.54</v>
      </c>
      <c r="S105">
        <f>'Formato 6 a)'!E113</f>
        <v>5346161.8499999996</v>
      </c>
      <c r="T105">
        <f>'Formato 6 a)'!F113</f>
        <v>5346161.8499999996</v>
      </c>
      <c r="U105">
        <f>'Formato 6 a)'!G113</f>
        <v>2364032.6900000004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658020</v>
      </c>
      <c r="R107">
        <f>'Formato 6 a)'!D115</f>
        <v>658020</v>
      </c>
      <c r="S107">
        <f>'Formato 6 a)'!E115</f>
        <v>658020</v>
      </c>
      <c r="T107">
        <f>'Formato 6 a)'!F115</f>
        <v>658020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7052174.54</v>
      </c>
      <c r="R109">
        <f>'Formato 6 a)'!D117</f>
        <v>7052174.54</v>
      </c>
      <c r="S109">
        <f>'Formato 6 a)'!E117</f>
        <v>4688141.8499999996</v>
      </c>
      <c r="T109">
        <f>'Formato 6 a)'!F117</f>
        <v>4688141.8499999996</v>
      </c>
      <c r="U109">
        <f>'Formato 6 a)'!G117</f>
        <v>2364032.6900000004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1254869.82</v>
      </c>
      <c r="R115">
        <f>'Formato 6 a)'!D123</f>
        <v>1254869.82</v>
      </c>
      <c r="S115">
        <f>'Formato 6 a)'!E123</f>
        <v>1254869.82</v>
      </c>
      <c r="T115">
        <f>'Formato 6 a)'!F123</f>
        <v>1254869.82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346286.82</v>
      </c>
      <c r="R116">
        <f>'Formato 6 a)'!D124</f>
        <v>346286.82</v>
      </c>
      <c r="S116">
        <f>'Formato 6 a)'!E124</f>
        <v>346286.82</v>
      </c>
      <c r="T116">
        <f>'Formato 6 a)'!F124</f>
        <v>346286.82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908583</v>
      </c>
      <c r="R119">
        <f>'Formato 6 a)'!D127</f>
        <v>908583</v>
      </c>
      <c r="S119">
        <f>'Formato 6 a)'!E127</f>
        <v>908583</v>
      </c>
      <c r="T119">
        <f>'Formato 6 a)'!F127</f>
        <v>908583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167459.97</v>
      </c>
      <c r="R125">
        <f>'Formato 6 a)'!D133</f>
        <v>167459.97</v>
      </c>
      <c r="S125">
        <f>'Formato 6 a)'!E133</f>
        <v>167459.97</v>
      </c>
      <c r="T125">
        <f>'Formato 6 a)'!F133</f>
        <v>167459.97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167459.97</v>
      </c>
      <c r="R126">
        <f>'Formato 6 a)'!D134</f>
        <v>167459.97</v>
      </c>
      <c r="S126">
        <f>'Formato 6 a)'!E134</f>
        <v>167459.97</v>
      </c>
      <c r="T126">
        <f>'Formato 6 a)'!F134</f>
        <v>167459.97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129403049.36000003</v>
      </c>
      <c r="Q150">
        <f>'Formato 6 a)'!C159</f>
        <v>13251821.32999998</v>
      </c>
      <c r="R150">
        <f>'Formato 6 a)'!D159</f>
        <v>142654870.69</v>
      </c>
      <c r="S150">
        <f>'Formato 6 a)'!E159</f>
        <v>135388717.95000002</v>
      </c>
      <c r="T150">
        <f>'Formato 6 a)'!F159</f>
        <v>134971408.81999999</v>
      </c>
      <c r="U150">
        <f>'Formato 6 a)'!G159</f>
        <v>7266152.7399999779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C30" sqref="C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3" t="s">
        <v>3290</v>
      </c>
      <c r="B1" s="173"/>
      <c r="C1" s="173"/>
      <c r="D1" s="173"/>
      <c r="E1" s="173"/>
      <c r="F1" s="173"/>
      <c r="G1" s="173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431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marzo de 2019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0</v>
      </c>
      <c r="B7" s="171" t="s">
        <v>279</v>
      </c>
      <c r="C7" s="171"/>
      <c r="D7" s="171"/>
      <c r="E7" s="171"/>
      <c r="F7" s="171"/>
      <c r="G7" s="175" t="s">
        <v>280</v>
      </c>
    </row>
    <row r="8" spans="1:7" ht="30" x14ac:dyDescent="0.25">
      <c r="A8" s="17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4"/>
    </row>
    <row r="9" spans="1:7" ht="14.25" x14ac:dyDescent="0.45">
      <c r="A9" s="52" t="s">
        <v>440</v>
      </c>
      <c r="B9" s="59">
        <f>SUM(B10:GASTO_NE_FIN_01)</f>
        <v>129403049.36000003</v>
      </c>
      <c r="C9" s="59">
        <f>SUM(C10:GASTO_NE_FIN_02)</f>
        <v>-1010074.7000000208</v>
      </c>
      <c r="D9" s="59">
        <f>SUM(D10:GASTO_NE_FIN_03)</f>
        <v>128392974.65999998</v>
      </c>
      <c r="E9" s="59">
        <f>SUM(E10:GASTO_NE_FIN_04)</f>
        <v>123491370.93000002</v>
      </c>
      <c r="F9" s="59">
        <f>SUM(F10:GASTO_NE_FIN_05)</f>
        <v>123074061.79000001</v>
      </c>
      <c r="G9" s="59">
        <f>SUM(G10:GASTO_NE_FIN_06)</f>
        <v>4901603.7299999781</v>
      </c>
    </row>
    <row r="10" spans="1:7" s="24" customFormat="1" x14ac:dyDescent="0.25">
      <c r="A10" s="144" t="s">
        <v>432</v>
      </c>
      <c r="B10" s="60">
        <v>129403049.36000003</v>
      </c>
      <c r="C10" s="60">
        <v>-1010074.7000000208</v>
      </c>
      <c r="D10" s="60">
        <v>128392974.65999998</v>
      </c>
      <c r="E10" s="60">
        <v>123491370.93000002</v>
      </c>
      <c r="F10" s="60">
        <v>123074061.79000001</v>
      </c>
      <c r="G10" s="77">
        <v>4901603.7299999781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14261896.030000001</v>
      </c>
      <c r="D19" s="61">
        <f>SUM(D20:GASTO_E_FIN_03)</f>
        <v>14261896.030000001</v>
      </c>
      <c r="E19" s="61">
        <f>SUM(E20:GASTO_E_FIN_04)</f>
        <v>11897347.020000001</v>
      </c>
      <c r="F19" s="61">
        <f>SUM(F20:GASTO_E_FIN_05)</f>
        <v>11897347.029999999</v>
      </c>
      <c r="G19" s="61">
        <f>SUM(G20:GASTO_E_FIN_06)</f>
        <v>6026521.04</v>
      </c>
    </row>
    <row r="20" spans="1:7" s="24" customFormat="1" x14ac:dyDescent="0.25">
      <c r="A20" s="144" t="s">
        <v>432</v>
      </c>
      <c r="B20" s="79">
        <v>0</v>
      </c>
      <c r="C20" s="60">
        <f>D20</f>
        <v>14261896.030000001</v>
      </c>
      <c r="D20" s="60">
        <f>'[2]Formato 6 a)'!D84</f>
        <v>14261896.030000001</v>
      </c>
      <c r="E20" s="60">
        <f>'[2]Formato 6 a)'!E84</f>
        <v>11897347.020000001</v>
      </c>
      <c r="F20" s="60">
        <f>'[2]Formato 6 a)'!F84</f>
        <v>11897347.029999999</v>
      </c>
      <c r="G20" s="60">
        <v>6026521.04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0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129403049.36000003</v>
      </c>
      <c r="C29" s="61">
        <f>GASTO_NE_T2+GASTO_E_T2</f>
        <v>13251821.32999998</v>
      </c>
      <c r="D29" s="61">
        <f>GASTO_NE_T3+GASTO_E_T3</f>
        <v>142654870.69</v>
      </c>
      <c r="E29" s="61">
        <f>GASTO_NE_T4+GASTO_E_T4</f>
        <v>135388717.95000002</v>
      </c>
      <c r="F29" s="61">
        <f>GASTO_NE_T5+GASTO_E_T5</f>
        <v>134971408.81999999</v>
      </c>
      <c r="G29" s="61">
        <f>GASTO_NE_T6+GASTO_E_T6</f>
        <v>10928124.769999977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129403049.36000003</v>
      </c>
      <c r="Q2" s="18">
        <f>GASTO_NE_T2</f>
        <v>-1010074.7000000208</v>
      </c>
      <c r="R2" s="18">
        <f>GASTO_NE_T3</f>
        <v>128392974.65999998</v>
      </c>
      <c r="S2" s="18">
        <f>GASTO_NE_T4</f>
        <v>123491370.93000002</v>
      </c>
      <c r="T2" s="18">
        <f>GASTO_NE_T5</f>
        <v>123074061.79000001</v>
      </c>
      <c r="U2" s="18">
        <f>GASTO_NE_T6</f>
        <v>4901603.7299999781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14261896.030000001</v>
      </c>
      <c r="R3" s="18">
        <f>GASTO_E_T3</f>
        <v>14261896.030000001</v>
      </c>
      <c r="S3" s="18">
        <f>GASTO_E_T4</f>
        <v>11897347.020000001</v>
      </c>
      <c r="T3" s="18">
        <f>GASTO_E_T5</f>
        <v>11897347.029999999</v>
      </c>
      <c r="U3" s="18">
        <f>GASTO_E_T6</f>
        <v>6026521.04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129403049.36000003</v>
      </c>
      <c r="Q4" s="18">
        <f>TOTAL_E_T2</f>
        <v>13251821.32999998</v>
      </c>
      <c r="R4" s="18">
        <f>TOTAL_E_T3</f>
        <v>142654870.69</v>
      </c>
      <c r="S4" s="18">
        <f>TOTAL_E_T4</f>
        <v>135388717.95000002</v>
      </c>
      <c r="T4" s="18">
        <f>TOTAL_E_T5</f>
        <v>134971408.81999999</v>
      </c>
      <c r="U4" s="18">
        <f>TOTAL_E_T6</f>
        <v>10928124.769999977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" zoomScale="90" zoomScaleNormal="90" workbookViewId="0">
      <selection activeCell="B72" sqref="B72:F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9" t="s">
        <v>3289</v>
      </c>
      <c r="B1" s="180"/>
      <c r="C1" s="180"/>
      <c r="D1" s="180"/>
      <c r="E1" s="180"/>
      <c r="F1" s="180"/>
      <c r="G1" s="180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396</v>
      </c>
      <c r="B3" s="158"/>
      <c r="C3" s="158"/>
      <c r="D3" s="158"/>
      <c r="E3" s="158"/>
      <c r="F3" s="158"/>
      <c r="G3" s="159"/>
    </row>
    <row r="4" spans="1:7" x14ac:dyDescent="0.25">
      <c r="A4" s="157" t="s">
        <v>397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marzo de 2019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58" t="s">
        <v>0</v>
      </c>
      <c r="B7" s="163" t="s">
        <v>279</v>
      </c>
      <c r="C7" s="164"/>
      <c r="D7" s="164"/>
      <c r="E7" s="164"/>
      <c r="F7" s="165"/>
      <c r="G7" s="175" t="s">
        <v>3286</v>
      </c>
    </row>
    <row r="8" spans="1:7" ht="30.75" customHeight="1" x14ac:dyDescent="0.25">
      <c r="A8" s="15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4"/>
    </row>
    <row r="9" spans="1:7" ht="14.25" x14ac:dyDescent="0.45">
      <c r="A9" s="52" t="s">
        <v>363</v>
      </c>
      <c r="B9" s="70">
        <f>SUM(B10,B19,B27,B37)</f>
        <v>129403049.36000003</v>
      </c>
      <c r="C9" s="70">
        <f t="shared" ref="C9:G9" si="0">SUM(C10,C19,C27,C37)</f>
        <v>-1010074.7000000208</v>
      </c>
      <c r="D9" s="70">
        <f t="shared" si="0"/>
        <v>128392974.65999998</v>
      </c>
      <c r="E9" s="70">
        <f t="shared" si="0"/>
        <v>123491370.93000002</v>
      </c>
      <c r="F9" s="70">
        <f t="shared" si="0"/>
        <v>123074061.79000001</v>
      </c>
      <c r="G9" s="70">
        <f t="shared" si="0"/>
        <v>4901603.7299999781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>SUM(D11:D18)</f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129403049.36000003</v>
      </c>
      <c r="C19" s="71">
        <f t="shared" ref="C19:F19" si="3">SUM(C20:C26)</f>
        <v>-1010074.7000000208</v>
      </c>
      <c r="D19" s="71">
        <f t="shared" si="3"/>
        <v>128392974.65999998</v>
      </c>
      <c r="E19" s="71">
        <f t="shared" si="3"/>
        <v>123491370.93000002</v>
      </c>
      <c r="F19" s="71">
        <f t="shared" si="3"/>
        <v>123074061.79000001</v>
      </c>
      <c r="G19" s="71">
        <f>SUM(G20:G26)</f>
        <v>4901603.7299999781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1">
        <v>129403049.36000003</v>
      </c>
      <c r="C25" s="71">
        <v>-1010074.7000000208</v>
      </c>
      <c r="D25" s="71">
        <v>128392974.65999998</v>
      </c>
      <c r="E25" s="71">
        <v>123491370.93000002</v>
      </c>
      <c r="F25" s="71">
        <v>123074061.79000001</v>
      </c>
      <c r="G25" s="72">
        <v>4901603.7299999781</v>
      </c>
    </row>
    <row r="26" spans="1:7" ht="14.25" x14ac:dyDescent="0.4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25" x14ac:dyDescent="0.4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ht="14.25" x14ac:dyDescent="0.4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ht="14.25" x14ac:dyDescent="0.4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ht="14.25" x14ac:dyDescent="0.4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ht="14.25" x14ac:dyDescent="0.4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129403049.36000003</v>
      </c>
      <c r="C77" s="73">
        <f t="shared" ref="C77:F77" si="18">C43+C9</f>
        <v>-1010074.7000000208</v>
      </c>
      <c r="D77" s="73">
        <f t="shared" si="18"/>
        <v>128392974.65999998</v>
      </c>
      <c r="E77" s="73">
        <f t="shared" si="18"/>
        <v>123491370.93000002</v>
      </c>
      <c r="F77" s="73">
        <f t="shared" si="18"/>
        <v>123074061.79000001</v>
      </c>
      <c r="G77" s="73">
        <f>G43+G9</f>
        <v>4901603.7299999781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129403049.36000003</v>
      </c>
      <c r="Q2" s="18">
        <f>'Formato 6 c)'!C9</f>
        <v>-1010074.7000000208</v>
      </c>
      <c r="R2" s="18">
        <f>'Formato 6 c)'!D9</f>
        <v>128392974.65999998</v>
      </c>
      <c r="S2" s="18">
        <f>'Formato 6 c)'!E9</f>
        <v>123491370.93000002</v>
      </c>
      <c r="T2" s="18">
        <f>'Formato 6 c)'!F9</f>
        <v>123074061.79000001</v>
      </c>
      <c r="U2" s="18">
        <f>'Formato 6 c)'!G9</f>
        <v>4901603.7299999781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129403049.36000003</v>
      </c>
      <c r="Q12" s="18">
        <f>'Formato 6 c)'!C19</f>
        <v>-1010074.7000000208</v>
      </c>
      <c r="R12" s="18">
        <f>'Formato 6 c)'!D19</f>
        <v>128392974.65999998</v>
      </c>
      <c r="S12" s="18">
        <f>'Formato 6 c)'!E19</f>
        <v>123491370.93000002</v>
      </c>
      <c r="T12" s="18">
        <f>'Formato 6 c)'!F19</f>
        <v>123074061.79000001</v>
      </c>
      <c r="U12" s="18">
        <f>'Formato 6 c)'!G19</f>
        <v>4901603.7299999781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129403049.36000003</v>
      </c>
      <c r="Q18" s="18">
        <f>'Formato 6 c)'!C25</f>
        <v>-1010074.7000000208</v>
      </c>
      <c r="R18" s="18">
        <f>'Formato 6 c)'!D25</f>
        <v>128392974.65999998</v>
      </c>
      <c r="S18" s="18">
        <f>'Formato 6 c)'!E25</f>
        <v>123491370.93000002</v>
      </c>
      <c r="T18" s="18">
        <f>'Formato 6 c)'!F25</f>
        <v>123074061.79000001</v>
      </c>
      <c r="U18" s="18">
        <f>'Formato 6 c)'!G25</f>
        <v>4901603.7299999781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129403049.36000003</v>
      </c>
      <c r="Q68" s="18">
        <f>'Formato 6 c)'!C77</f>
        <v>-1010074.7000000208</v>
      </c>
      <c r="R68" s="18">
        <f>'Formato 6 c)'!D77</f>
        <v>128392974.65999998</v>
      </c>
      <c r="S68" s="18">
        <f>'Formato 6 c)'!E77</f>
        <v>123491370.93000002</v>
      </c>
      <c r="T68" s="18">
        <f>'Formato 6 c)'!F77</f>
        <v>123074061.79000001</v>
      </c>
      <c r="U68" s="18">
        <f>'Formato 6 c)'!G77</f>
        <v>4901603.7299999781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Leon Guanajuato, Gobierno del Estado de Guanajuato</v>
      </c>
    </row>
    <row r="7" spans="2:3" ht="14.25" x14ac:dyDescent="0.45">
      <c r="C7" t="str">
        <f>CONCATENATE(ENTE_PUBLICO," (a)")</f>
        <v>Sistema para el Desarrollo Integral de la Familia en el Municipio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31" sqref="B31:F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3" t="s">
        <v>3287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399</v>
      </c>
      <c r="B4" s="161"/>
      <c r="C4" s="161"/>
      <c r="D4" s="161"/>
      <c r="E4" s="161"/>
      <c r="F4" s="161"/>
      <c r="G4" s="162"/>
    </row>
    <row r="5" spans="1:7" ht="14.25" x14ac:dyDescent="0.45">
      <c r="A5" s="160" t="str">
        <f>TRIMESTRE</f>
        <v>Del 1 de enero al 30 de marzo de 2019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361</v>
      </c>
      <c r="B7" s="174" t="s">
        <v>279</v>
      </c>
      <c r="C7" s="174"/>
      <c r="D7" s="174"/>
      <c r="E7" s="174"/>
      <c r="F7" s="174"/>
      <c r="G7" s="174" t="s">
        <v>280</v>
      </c>
    </row>
    <row r="8" spans="1:7" ht="29.25" customHeight="1" x14ac:dyDescent="0.25">
      <c r="A8" s="17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1"/>
    </row>
    <row r="9" spans="1:7" ht="14.25" x14ac:dyDescent="0.45">
      <c r="A9" s="52" t="s">
        <v>400</v>
      </c>
      <c r="B9" s="66">
        <f>SUM(B10,B11,B12,B15,B16,B19)</f>
        <v>105767915.19000001</v>
      </c>
      <c r="C9" s="66">
        <f t="shared" ref="C9:F9" si="0">SUM(C10,C11,C12,C15,C16,C19)</f>
        <v>-4281825.0000000186</v>
      </c>
      <c r="D9" s="66">
        <f t="shared" si="0"/>
        <v>101486090.19</v>
      </c>
      <c r="E9" s="66">
        <f t="shared" si="0"/>
        <v>98366173.180000022</v>
      </c>
      <c r="F9" s="66">
        <f t="shared" si="0"/>
        <v>98366173.180000022</v>
      </c>
      <c r="G9" s="66">
        <f>SUM(G10,G11,G12,G15,G16,G19)</f>
        <v>3119917.0099999756</v>
      </c>
    </row>
    <row r="10" spans="1:7" x14ac:dyDescent="0.25">
      <c r="A10" s="53" t="s">
        <v>401</v>
      </c>
      <c r="B10" s="67">
        <v>105767915.19000001</v>
      </c>
      <c r="C10" s="67">
        <v>-4281825.0000000186</v>
      </c>
      <c r="D10" s="67">
        <v>101486090.19</v>
      </c>
      <c r="E10" s="67">
        <v>98366173.180000022</v>
      </c>
      <c r="F10" s="67">
        <v>98366173.180000022</v>
      </c>
      <c r="G10" s="67">
        <f>D10-E10</f>
        <v>3119917.0099999756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105767915.19000001</v>
      </c>
      <c r="C33" s="66">
        <f t="shared" ref="C33:G33" si="9">C21+C9</f>
        <v>-4281825.0000000186</v>
      </c>
      <c r="D33" s="66">
        <f t="shared" si="9"/>
        <v>101486090.19</v>
      </c>
      <c r="E33" s="66">
        <f t="shared" si="9"/>
        <v>98366173.180000022</v>
      </c>
      <c r="F33" s="66">
        <f t="shared" si="9"/>
        <v>98366173.180000022</v>
      </c>
      <c r="G33" s="66">
        <f t="shared" si="9"/>
        <v>3119917.0099999756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105767915.19000001</v>
      </c>
      <c r="Q2" s="18">
        <f>'Formato 6 d)'!C9</f>
        <v>-4281825.0000000186</v>
      </c>
      <c r="R2" s="18">
        <f>'Formato 6 d)'!D9</f>
        <v>101486090.19</v>
      </c>
      <c r="S2" s="18">
        <f>'Formato 6 d)'!E9</f>
        <v>98366173.180000022</v>
      </c>
      <c r="T2" s="18">
        <f>'Formato 6 d)'!F9</f>
        <v>98366173.180000022</v>
      </c>
      <c r="U2" s="18">
        <f>'Formato 6 d)'!G9</f>
        <v>3119917.0099999756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105767915.19000001</v>
      </c>
      <c r="Q3" s="18">
        <f>'Formato 6 d)'!C10</f>
        <v>-4281825.0000000186</v>
      </c>
      <c r="R3" s="18">
        <f>'Formato 6 d)'!D10</f>
        <v>101486090.19</v>
      </c>
      <c r="S3" s="18">
        <f>'Formato 6 d)'!E10</f>
        <v>98366173.180000022</v>
      </c>
      <c r="T3" s="18">
        <f>'Formato 6 d)'!F10</f>
        <v>98366173.180000022</v>
      </c>
      <c r="U3" s="18">
        <f>'Formato 6 d)'!G10</f>
        <v>3119917.0099999756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105767915.19000001</v>
      </c>
      <c r="Q24" s="18">
        <f>'Formato 6 d)'!C33</f>
        <v>-4281825.0000000186</v>
      </c>
      <c r="R24" s="18">
        <f>'Formato 6 d)'!D33</f>
        <v>101486090.19</v>
      </c>
      <c r="S24" s="18">
        <f>'Formato 6 d)'!E33</f>
        <v>98366173.180000022</v>
      </c>
      <c r="T24" s="18">
        <f>'Formato 6 d)'!F33</f>
        <v>98366173.180000022</v>
      </c>
      <c r="U24" s="18">
        <f>'Formato 6 d)'!G33</f>
        <v>3119917.0099999756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2" t="s">
        <v>413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414</v>
      </c>
      <c r="B3" s="158"/>
      <c r="C3" s="158"/>
      <c r="D3" s="158"/>
      <c r="E3" s="158"/>
      <c r="F3" s="158"/>
      <c r="G3" s="159"/>
    </row>
    <row r="4" spans="1:7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x14ac:dyDescent="0.25">
      <c r="A6" s="169" t="s">
        <v>3288</v>
      </c>
      <c r="B6" s="51">
        <f>ANIO1P</f>
        <v>2020</v>
      </c>
      <c r="C6" s="182" t="str">
        <f>ANIO2P</f>
        <v>2021 (d)</v>
      </c>
      <c r="D6" s="182" t="str">
        <f>ANIO3P</f>
        <v>2022 (d)</v>
      </c>
      <c r="E6" s="182" t="str">
        <f>ANIO4P</f>
        <v>2023 (d)</v>
      </c>
      <c r="F6" s="182" t="str">
        <f>ANIO5P</f>
        <v>2024 (d)</v>
      </c>
      <c r="G6" s="182" t="str">
        <f>ANIO6P</f>
        <v>2025 (d)</v>
      </c>
    </row>
    <row r="7" spans="1:7" ht="48" customHeight="1" x14ac:dyDescent="0.25">
      <c r="A7" s="170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421</v>
      </c>
      <c r="B8" s="59">
        <f>SUM(B9:B20)</f>
        <v>129663403.99977499</v>
      </c>
      <c r="C8" s="59">
        <f t="shared" ref="C8:G8" si="0">SUM(C9:C20)</f>
        <v>136146574.19976377</v>
      </c>
      <c r="D8" s="59">
        <f t="shared" si="0"/>
        <v>142953902.90975195</v>
      </c>
      <c r="E8" s="59">
        <f t="shared" si="0"/>
        <v>150101598.05523956</v>
      </c>
      <c r="F8" s="59">
        <f t="shared" si="0"/>
        <v>157606677.95800152</v>
      </c>
      <c r="G8" s="59">
        <f t="shared" si="0"/>
        <v>165487011.8559016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7041843.9699999997</v>
      </c>
      <c r="C12" s="60">
        <f>B12*1.05</f>
        <v>7393936.1684999997</v>
      </c>
      <c r="D12" s="60">
        <f>C12*1.05</f>
        <v>7763632.9769249996</v>
      </c>
      <c r="E12" s="60">
        <f>D12*1.05</f>
        <v>8151814.6257712496</v>
      </c>
      <c r="F12" s="60">
        <f>E12*1.05</f>
        <v>8559405.3570598122</v>
      </c>
      <c r="G12" s="60">
        <f>F12*1.05</f>
        <v>8987375.624912804</v>
      </c>
    </row>
    <row r="13" spans="1:7" x14ac:dyDescent="0.25">
      <c r="A13" s="53" t="s">
        <v>220</v>
      </c>
      <c r="B13" s="60">
        <v>4436891.6010000007</v>
      </c>
      <c r="C13" s="60">
        <f t="shared" ref="C13:G14" si="1">B13*1.05</f>
        <v>4658736.1810500007</v>
      </c>
      <c r="D13" s="60">
        <f t="shared" si="1"/>
        <v>4891672.9901025007</v>
      </c>
      <c r="E13" s="60">
        <f t="shared" si="1"/>
        <v>5136256.639607626</v>
      </c>
      <c r="F13" s="60">
        <f t="shared" si="1"/>
        <v>5393069.4715880072</v>
      </c>
      <c r="G13" s="60">
        <f t="shared" si="1"/>
        <v>5662722.9451674074</v>
      </c>
    </row>
    <row r="14" spans="1:7" x14ac:dyDescent="0.25">
      <c r="A14" s="53" t="s">
        <v>221</v>
      </c>
      <c r="B14" s="60">
        <v>4387827.4287750004</v>
      </c>
      <c r="C14" s="60">
        <f t="shared" si="1"/>
        <v>4607218.8002137505</v>
      </c>
      <c r="D14" s="60">
        <f t="shared" si="1"/>
        <v>4837579.7402244378</v>
      </c>
      <c r="E14" s="60">
        <f t="shared" si="1"/>
        <v>5079458.72723566</v>
      </c>
      <c r="F14" s="60">
        <f t="shared" si="1"/>
        <v>5333431.6635974431</v>
      </c>
      <c r="G14" s="60">
        <f t="shared" si="1"/>
        <v>5600103.2467773156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113796841</v>
      </c>
      <c r="C18" s="60">
        <f>B18*1.05</f>
        <v>119486683.05000001</v>
      </c>
      <c r="D18" s="60">
        <f t="shared" ref="D18:G18" si="2">C18*1.05</f>
        <v>125461017.20250002</v>
      </c>
      <c r="E18" s="60">
        <f t="shared" si="2"/>
        <v>131734068.06262502</v>
      </c>
      <c r="F18" s="60">
        <f t="shared" si="2"/>
        <v>138320771.46575627</v>
      </c>
      <c r="G18" s="60">
        <f t="shared" si="2"/>
        <v>145236810.03904408</v>
      </c>
    </row>
    <row r="19" spans="1:7" x14ac:dyDescent="0.25">
      <c r="A19" s="53" t="s">
        <v>241</v>
      </c>
      <c r="B19" s="60"/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3">SUM(C23:C27)</f>
        <v>0</v>
      </c>
      <c r="D22" s="61">
        <f t="shared" si="3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4">C30</f>
        <v>0</v>
      </c>
      <c r="D29" s="61">
        <f t="shared" si="4"/>
        <v>0</v>
      </c>
      <c r="E29" s="61">
        <f t="shared" si="4"/>
        <v>0</v>
      </c>
      <c r="F29" s="61">
        <f t="shared" si="4"/>
        <v>0</v>
      </c>
      <c r="G29" s="61">
        <f t="shared" si="4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129663403.99977499</v>
      </c>
      <c r="C32" s="61">
        <f t="shared" ref="C32:F32" si="5">C29+C22+C8</f>
        <v>136146574.19976377</v>
      </c>
      <c r="D32" s="61">
        <f t="shared" si="5"/>
        <v>142953902.90975195</v>
      </c>
      <c r="E32" s="61">
        <f t="shared" si="5"/>
        <v>150101598.05523956</v>
      </c>
      <c r="F32" s="61">
        <f t="shared" si="5"/>
        <v>157606677.95800152</v>
      </c>
      <c r="G32" s="61">
        <f>G29+G22+G8</f>
        <v>165487011.8559016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4.25" x14ac:dyDescent="0.45">
      <c r="A37" s="55" t="s">
        <v>429</v>
      </c>
      <c r="B37" s="61">
        <f>B36+B35</f>
        <v>0</v>
      </c>
      <c r="C37" s="61">
        <f t="shared" ref="C37:F37" si="6">C36+C35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>G36+G35</f>
        <v>0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129663403.99977499</v>
      </c>
      <c r="Q2" s="18">
        <f>'Formato 7 a)'!C8</f>
        <v>136146574.19976377</v>
      </c>
      <c r="R2" s="18">
        <f>'Formato 7 a)'!D8</f>
        <v>142953902.90975195</v>
      </c>
      <c r="S2" s="18">
        <f>'Formato 7 a)'!E8</f>
        <v>150101598.05523956</v>
      </c>
      <c r="T2" s="18">
        <f>'Formato 7 a)'!F8</f>
        <v>157606677.95800152</v>
      </c>
      <c r="U2" s="18">
        <f>'Formato 7 a)'!G8</f>
        <v>165487011.8559016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7041843.9699999997</v>
      </c>
      <c r="Q6" s="18">
        <f>'Formato 7 a)'!C12</f>
        <v>7393936.1684999997</v>
      </c>
      <c r="R6" s="18">
        <f>'Formato 7 a)'!D12</f>
        <v>7763632.9769249996</v>
      </c>
      <c r="S6" s="18">
        <f>'Formato 7 a)'!E12</f>
        <v>8151814.6257712496</v>
      </c>
      <c r="T6" s="18">
        <f>'Formato 7 a)'!F12</f>
        <v>8559405.3570598122</v>
      </c>
      <c r="U6" s="18">
        <f>'Formato 7 a)'!G12</f>
        <v>8987375.624912804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4436891.6010000007</v>
      </c>
      <c r="Q7" s="18">
        <f>'Formato 7 a)'!C13</f>
        <v>4658736.1810500007</v>
      </c>
      <c r="R7" s="18">
        <f>'Formato 7 a)'!D13</f>
        <v>4891672.9901025007</v>
      </c>
      <c r="S7" s="18">
        <f>'Formato 7 a)'!E13</f>
        <v>5136256.639607626</v>
      </c>
      <c r="T7" s="18">
        <f>'Formato 7 a)'!F13</f>
        <v>5393069.4715880072</v>
      </c>
      <c r="U7" s="18">
        <f>'Formato 7 a)'!G13</f>
        <v>5662722.9451674074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4387827.4287750004</v>
      </c>
      <c r="Q8" s="18">
        <f>'Formato 7 a)'!C14</f>
        <v>4607218.8002137505</v>
      </c>
      <c r="R8" s="18">
        <f>'Formato 7 a)'!D14</f>
        <v>4837579.7402244378</v>
      </c>
      <c r="S8" s="18">
        <f>'Formato 7 a)'!E14</f>
        <v>5079458.72723566</v>
      </c>
      <c r="T8" s="18">
        <f>'Formato 7 a)'!F14</f>
        <v>5333431.6635974431</v>
      </c>
      <c r="U8" s="18">
        <f>'Formato 7 a)'!G14</f>
        <v>5600103.2467773156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113796841</v>
      </c>
      <c r="Q12" s="18">
        <f>'Formato 7 a)'!C18</f>
        <v>119486683.05000001</v>
      </c>
      <c r="R12" s="18">
        <f>'Formato 7 a)'!D18</f>
        <v>125461017.20250002</v>
      </c>
      <c r="S12" s="18">
        <f>'Formato 7 a)'!E18</f>
        <v>131734068.06262502</v>
      </c>
      <c r="T12" s="18">
        <f>'Formato 7 a)'!F18</f>
        <v>138320771.46575627</v>
      </c>
      <c r="U12" s="18">
        <f>'Formato 7 a)'!G18</f>
        <v>145236810.03904408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129663403.99977499</v>
      </c>
      <c r="Q23" s="18">
        <f>'Formato 7 a)'!C32</f>
        <v>136146574.19976377</v>
      </c>
      <c r="R23" s="18">
        <f>'Formato 7 a)'!D32</f>
        <v>142953902.90975195</v>
      </c>
      <c r="S23" s="18">
        <f>'Formato 7 a)'!E32</f>
        <v>150101598.05523956</v>
      </c>
      <c r="T23" s="18">
        <f>'Formato 7 a)'!F32</f>
        <v>157606677.95800152</v>
      </c>
      <c r="U23" s="18">
        <f>'Formato 7 a)'!G32</f>
        <v>165487011.8559016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2" t="s">
        <v>451</v>
      </c>
      <c r="B1" s="172"/>
      <c r="C1" s="172"/>
      <c r="D1" s="172"/>
      <c r="E1" s="172"/>
      <c r="F1" s="172"/>
      <c r="G1" s="172"/>
    </row>
    <row r="2" spans="1:7" customFormat="1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customFormat="1" ht="14.25" x14ac:dyDescent="0.45">
      <c r="A3" s="157" t="s">
        <v>452</v>
      </c>
      <c r="B3" s="158"/>
      <c r="C3" s="158"/>
      <c r="D3" s="158"/>
      <c r="E3" s="158"/>
      <c r="F3" s="158"/>
      <c r="G3" s="159"/>
    </row>
    <row r="4" spans="1:7" customFormat="1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customFormat="1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customFormat="1" x14ac:dyDescent="0.25">
      <c r="A6" s="184" t="s">
        <v>3142</v>
      </c>
      <c r="B6" s="51">
        <f>ANIO1P</f>
        <v>2020</v>
      </c>
      <c r="C6" s="182" t="str">
        <f>ANIO2P</f>
        <v>2021 (d)</v>
      </c>
      <c r="D6" s="182" t="str">
        <f>ANIO3P</f>
        <v>2022 (d)</v>
      </c>
      <c r="E6" s="182" t="str">
        <f>ANIO4P</f>
        <v>2023 (d)</v>
      </c>
      <c r="F6" s="182" t="str">
        <f>ANIO5P</f>
        <v>2024 (d)</v>
      </c>
      <c r="G6" s="182" t="str">
        <f>ANIO6P</f>
        <v>2025 (d)</v>
      </c>
    </row>
    <row r="7" spans="1:7" customFormat="1" ht="48" customHeight="1" x14ac:dyDescent="0.25">
      <c r="A7" s="185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453</v>
      </c>
      <c r="B8" s="59">
        <f>SUM(B9:B17)</f>
        <v>129663404.00310636</v>
      </c>
      <c r="C8" s="59">
        <f t="shared" ref="C8:G8" si="0">SUM(C9:C17)</f>
        <v>136146574.20326167</v>
      </c>
      <c r="D8" s="59">
        <f t="shared" si="0"/>
        <v>142953902.91342476</v>
      </c>
      <c r="E8" s="59">
        <f t="shared" si="0"/>
        <v>150101598.05909601</v>
      </c>
      <c r="F8" s="59">
        <f t="shared" si="0"/>
        <v>157606677.9620508</v>
      </c>
      <c r="G8" s="59">
        <f t="shared" si="0"/>
        <v>165487011.86015335</v>
      </c>
    </row>
    <row r="9" spans="1:7" x14ac:dyDescent="0.25">
      <c r="A9" s="53" t="s">
        <v>454</v>
      </c>
      <c r="B9" s="60">
        <v>105412830.21819453</v>
      </c>
      <c r="C9" s="60">
        <f>B9*1.05</f>
        <v>110683471.72910427</v>
      </c>
      <c r="D9" s="60">
        <f>C9*1.05</f>
        <v>116217645.31555948</v>
      </c>
      <c r="E9" s="60">
        <f>D9*1.05</f>
        <v>122028527.58133745</v>
      </c>
      <c r="F9" s="60">
        <f>E9*1.05</f>
        <v>128129953.96040434</v>
      </c>
      <c r="G9" s="60">
        <f>F9*1.05</f>
        <v>134536451.65842456</v>
      </c>
    </row>
    <row r="10" spans="1:7" x14ac:dyDescent="0.25">
      <c r="A10" s="53" t="s">
        <v>455</v>
      </c>
      <c r="B10" s="60">
        <v>4438025.3324212823</v>
      </c>
      <c r="C10" s="60">
        <f t="shared" ref="C10:G13" si="1">B10*1.05</f>
        <v>4659926.5990423467</v>
      </c>
      <c r="D10" s="60">
        <f t="shared" si="1"/>
        <v>4892922.9289944647</v>
      </c>
      <c r="E10" s="60">
        <f t="shared" si="1"/>
        <v>5137569.075444188</v>
      </c>
      <c r="F10" s="60">
        <f t="shared" si="1"/>
        <v>5394447.5292163976</v>
      </c>
      <c r="G10" s="60">
        <f t="shared" si="1"/>
        <v>5664169.905677218</v>
      </c>
    </row>
    <row r="11" spans="1:7" x14ac:dyDescent="0.25">
      <c r="A11" s="53" t="s">
        <v>456</v>
      </c>
      <c r="B11" s="60">
        <v>16522548.452490535</v>
      </c>
      <c r="C11" s="60">
        <f t="shared" si="1"/>
        <v>17348675.875115063</v>
      </c>
      <c r="D11" s="60">
        <f t="shared" si="1"/>
        <v>18216109.668870818</v>
      </c>
      <c r="E11" s="60">
        <f t="shared" si="1"/>
        <v>19126915.152314361</v>
      </c>
      <c r="F11" s="60">
        <f t="shared" si="1"/>
        <v>20083260.90993008</v>
      </c>
      <c r="G11" s="60">
        <f t="shared" si="1"/>
        <v>21087423.955426585</v>
      </c>
    </row>
    <row r="12" spans="1:7" x14ac:dyDescent="0.25">
      <c r="A12" s="53" t="s">
        <v>457</v>
      </c>
      <c r="B12" s="60">
        <v>3100000</v>
      </c>
      <c r="C12" s="60">
        <f t="shared" si="1"/>
        <v>3255000</v>
      </c>
      <c r="D12" s="60">
        <f t="shared" si="1"/>
        <v>3417750</v>
      </c>
      <c r="E12" s="60">
        <f t="shared" si="1"/>
        <v>3588637.5</v>
      </c>
      <c r="F12" s="60">
        <f t="shared" si="1"/>
        <v>3768069.375</v>
      </c>
      <c r="G12" s="60">
        <f t="shared" si="1"/>
        <v>3956472.84375</v>
      </c>
    </row>
    <row r="13" spans="1:7" x14ac:dyDescent="0.25">
      <c r="A13" s="53" t="s">
        <v>458</v>
      </c>
      <c r="B13" s="60">
        <v>190000</v>
      </c>
      <c r="C13" s="60">
        <f t="shared" si="1"/>
        <v>199500</v>
      </c>
      <c r="D13" s="60">
        <f t="shared" si="1"/>
        <v>209475</v>
      </c>
      <c r="E13" s="60">
        <f t="shared" si="1"/>
        <v>219948.75</v>
      </c>
      <c r="F13" s="60">
        <f t="shared" si="1"/>
        <v>230946.1875</v>
      </c>
      <c r="G13" s="60">
        <f t="shared" si="1"/>
        <v>242493.49687500001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2">SUM(C20:C28)</f>
        <v>0</v>
      </c>
      <c r="D19" s="61">
        <f t="shared" si="2"/>
        <v>0</v>
      </c>
      <c r="E19" s="61">
        <f t="shared" si="2"/>
        <v>0</v>
      </c>
      <c r="F19" s="61">
        <f t="shared" si="2"/>
        <v>0</v>
      </c>
      <c r="G19" s="61">
        <f t="shared" si="2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129663404.00310636</v>
      </c>
      <c r="C30" s="61">
        <f t="shared" ref="C30:G30" si="3">C8+C19</f>
        <v>136146574.20326167</v>
      </c>
      <c r="D30" s="61">
        <f t="shared" si="3"/>
        <v>142953902.91342476</v>
      </c>
      <c r="E30" s="61">
        <f t="shared" si="3"/>
        <v>150101598.05909601</v>
      </c>
      <c r="F30" s="61">
        <f t="shared" si="3"/>
        <v>157606677.9620508</v>
      </c>
      <c r="G30" s="61">
        <f t="shared" si="3"/>
        <v>165487011.86015335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129663404.00310636</v>
      </c>
      <c r="Q2" s="18">
        <f>'Formato 7 b)'!C8</f>
        <v>136146574.20326167</v>
      </c>
      <c r="R2" s="18">
        <f>'Formato 7 b)'!D8</f>
        <v>142953902.91342476</v>
      </c>
      <c r="S2" s="18">
        <f>'Formato 7 b)'!E8</f>
        <v>150101598.05909601</v>
      </c>
      <c r="T2" s="18">
        <f>'Formato 7 b)'!F8</f>
        <v>157606677.9620508</v>
      </c>
      <c r="U2" s="18">
        <f>'Formato 7 b)'!G8</f>
        <v>165487011.86015335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105412830.21819453</v>
      </c>
      <c r="Q3" s="18">
        <f>'Formato 7 b)'!C9</f>
        <v>110683471.72910427</v>
      </c>
      <c r="R3" s="18">
        <f>'Formato 7 b)'!D9</f>
        <v>116217645.31555948</v>
      </c>
      <c r="S3" s="18">
        <f>'Formato 7 b)'!E9</f>
        <v>122028527.58133745</v>
      </c>
      <c r="T3" s="18">
        <f>'Formato 7 b)'!F9</f>
        <v>128129953.96040434</v>
      </c>
      <c r="U3" s="18">
        <f>'Formato 7 b)'!G9</f>
        <v>134536451.65842456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4438025.3324212823</v>
      </c>
      <c r="Q4" s="18">
        <f>'Formato 7 b)'!C10</f>
        <v>4659926.5990423467</v>
      </c>
      <c r="R4" s="18">
        <f>'Formato 7 b)'!D10</f>
        <v>4892922.9289944647</v>
      </c>
      <c r="S4" s="18">
        <f>'Formato 7 b)'!E10</f>
        <v>5137569.075444188</v>
      </c>
      <c r="T4" s="18">
        <f>'Formato 7 b)'!F10</f>
        <v>5394447.5292163976</v>
      </c>
      <c r="U4" s="18">
        <f>'Formato 7 b)'!G10</f>
        <v>5664169.905677218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16522548.452490535</v>
      </c>
      <c r="Q5" s="18">
        <f>'Formato 7 b)'!C11</f>
        <v>17348675.875115063</v>
      </c>
      <c r="R5" s="18">
        <f>'Formato 7 b)'!D11</f>
        <v>18216109.668870818</v>
      </c>
      <c r="S5" s="18">
        <f>'Formato 7 b)'!E11</f>
        <v>19126915.152314361</v>
      </c>
      <c r="T5" s="18">
        <f>'Formato 7 b)'!F11</f>
        <v>20083260.90993008</v>
      </c>
      <c r="U5" s="18">
        <f>'Formato 7 b)'!G11</f>
        <v>21087423.955426585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3100000</v>
      </c>
      <c r="Q6" s="18">
        <f>'Formato 7 b)'!C12</f>
        <v>3255000</v>
      </c>
      <c r="R6" s="18">
        <f>'Formato 7 b)'!D12</f>
        <v>3417750</v>
      </c>
      <c r="S6" s="18">
        <f>'Formato 7 b)'!E12</f>
        <v>3588637.5</v>
      </c>
      <c r="T6" s="18">
        <f>'Formato 7 b)'!F12</f>
        <v>3768069.375</v>
      </c>
      <c r="U6" s="18">
        <f>'Formato 7 b)'!G12</f>
        <v>3956472.84375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190000</v>
      </c>
      <c r="Q7" s="18">
        <f>'Formato 7 b)'!C13</f>
        <v>199500</v>
      </c>
      <c r="R7" s="18">
        <f>'Formato 7 b)'!D13</f>
        <v>209475</v>
      </c>
      <c r="S7" s="18">
        <f>'Formato 7 b)'!E13</f>
        <v>219948.75</v>
      </c>
      <c r="T7" s="18">
        <f>'Formato 7 b)'!F13</f>
        <v>230946.1875</v>
      </c>
      <c r="U7" s="18">
        <f>'Formato 7 b)'!G13</f>
        <v>242493.49687500001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129663404.00310636</v>
      </c>
      <c r="Q22" s="18">
        <f>'Formato 7 b)'!C30</f>
        <v>136146574.20326167</v>
      </c>
      <c r="R22" s="18">
        <f>'Formato 7 b)'!D30</f>
        <v>142953902.91342476</v>
      </c>
      <c r="S22" s="18">
        <f>'Formato 7 b)'!E30</f>
        <v>150101598.05909601</v>
      </c>
      <c r="T22" s="18">
        <f>'Formato 7 b)'!F30</f>
        <v>157606677.9620508</v>
      </c>
      <c r="U22" s="18">
        <f>'Formato 7 b)'!G30</f>
        <v>165487011.86015335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466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467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89" t="s">
        <v>3288</v>
      </c>
      <c r="B5" s="187" t="str">
        <f>ANIO5R</f>
        <v>2014 ¹ (c)</v>
      </c>
      <c r="C5" s="187" t="str">
        <f>ANIO4R</f>
        <v>2015 ¹ (c)</v>
      </c>
      <c r="D5" s="187" t="str">
        <f>ANIO3R</f>
        <v>2016 ¹ (c)</v>
      </c>
      <c r="E5" s="187" t="str">
        <f>ANIO2R</f>
        <v>2017 ¹ (c)</v>
      </c>
      <c r="F5" s="187" t="str">
        <f>ANIO1R</f>
        <v>2018 ¹ (c)</v>
      </c>
      <c r="G5" s="51">
        <f>ANIO_INFORME</f>
        <v>2019</v>
      </c>
    </row>
    <row r="6" spans="1:7" ht="32.1" customHeight="1" x14ac:dyDescent="0.25">
      <c r="A6" s="190"/>
      <c r="B6" s="188"/>
      <c r="C6" s="188"/>
      <c r="D6" s="188"/>
      <c r="E6" s="188"/>
      <c r="F6" s="188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97906433.390000001</v>
      </c>
      <c r="D7" s="59">
        <f t="shared" si="0"/>
        <v>97037069.319999993</v>
      </c>
      <c r="E7" s="59">
        <f t="shared" si="0"/>
        <v>99335220.649999991</v>
      </c>
      <c r="F7" s="59">
        <f t="shared" si="0"/>
        <v>121553167.36</v>
      </c>
      <c r="G7" s="59">
        <f t="shared" si="0"/>
        <v>142654870.72999999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4190484.93</v>
      </c>
      <c r="D11" s="60">
        <v>4689529.4000000004</v>
      </c>
      <c r="E11" s="60">
        <v>5011354.09</v>
      </c>
      <c r="F11" s="60">
        <v>5080156.5</v>
      </c>
      <c r="G11" s="60">
        <v>5893516.5</v>
      </c>
    </row>
    <row r="12" spans="1:7" x14ac:dyDescent="0.25">
      <c r="A12" s="53" t="s">
        <v>473</v>
      </c>
      <c r="B12" s="60">
        <v>0</v>
      </c>
      <c r="C12" s="60">
        <v>4704217.95</v>
      </c>
      <c r="D12" s="60">
        <v>4178279.15</v>
      </c>
      <c r="E12" s="60">
        <v>3886367.88</v>
      </c>
      <c r="F12" s="60">
        <v>4459346.4400000004</v>
      </c>
      <c r="G12" s="60">
        <v>5399463.7699999996</v>
      </c>
    </row>
    <row r="13" spans="1:7" x14ac:dyDescent="0.25">
      <c r="A13" s="56" t="s">
        <v>474</v>
      </c>
      <c r="B13" s="60">
        <v>0</v>
      </c>
      <c r="C13" s="60">
        <v>13784530.970000001</v>
      </c>
      <c r="D13" s="60">
        <v>5594370.5999999996</v>
      </c>
      <c r="E13" s="60">
        <v>4844748.7699999996</v>
      </c>
      <c r="F13" s="60">
        <v>4153820.31</v>
      </c>
      <c r="G13" s="60">
        <v>1903905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4902411.54</v>
      </c>
      <c r="D15" s="60">
        <v>3980283.39</v>
      </c>
      <c r="E15" s="60">
        <v>7118747.5700000003</v>
      </c>
      <c r="F15" s="60">
        <v>8163810.7199999997</v>
      </c>
      <c r="G15" s="60">
        <v>9994559.5199999996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24">
        <v>0</v>
      </c>
    </row>
    <row r="17" spans="1:7" x14ac:dyDescent="0.25">
      <c r="A17" s="53" t="s">
        <v>3298</v>
      </c>
      <c r="B17" s="60">
        <v>0</v>
      </c>
      <c r="C17" s="60">
        <v>70324788</v>
      </c>
      <c r="D17" s="60">
        <v>73841025.959999993</v>
      </c>
      <c r="E17" s="60">
        <v>76056256.739999995</v>
      </c>
      <c r="F17" s="60">
        <v>98337944.5</v>
      </c>
      <c r="G17" s="24">
        <v>113796841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24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4753580.82</v>
      </c>
      <c r="E19" s="60">
        <v>2417745.6</v>
      </c>
      <c r="F19" s="60">
        <v>1358088.89</v>
      </c>
      <c r="G19" s="60">
        <v>5666584.9400000004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97906433.390000001</v>
      </c>
      <c r="D31" s="61">
        <f t="shared" si="3"/>
        <v>97037069.319999993</v>
      </c>
      <c r="E31" s="61">
        <f t="shared" si="3"/>
        <v>99335220.649999991</v>
      </c>
      <c r="F31" s="61">
        <f t="shared" si="3"/>
        <v>121553167.36</v>
      </c>
      <c r="G31" s="61">
        <f t="shared" si="3"/>
        <v>142654870.72999999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14.25" x14ac:dyDescent="0.4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6" t="s">
        <v>3292</v>
      </c>
      <c r="B39" s="186"/>
      <c r="C39" s="186"/>
      <c r="D39" s="186"/>
      <c r="E39" s="186"/>
      <c r="F39" s="186"/>
      <c r="G39" s="186"/>
    </row>
    <row r="40" spans="1:7" ht="15" customHeight="1" x14ac:dyDescent="0.25">
      <c r="A40" s="186" t="s">
        <v>3293</v>
      </c>
      <c r="B40" s="186"/>
      <c r="C40" s="186"/>
      <c r="D40" s="186"/>
      <c r="E40" s="186"/>
      <c r="F40" s="186"/>
      <c r="G40" s="18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97906433.390000001</v>
      </c>
      <c r="R2" s="18">
        <f>'Formato 7 c)'!D7</f>
        <v>97037069.319999993</v>
      </c>
      <c r="S2" s="18">
        <f>'Formato 7 c)'!E7</f>
        <v>99335220.649999991</v>
      </c>
      <c r="T2" s="18">
        <f>'Formato 7 c)'!F7</f>
        <v>121553167.36</v>
      </c>
      <c r="U2" s="18">
        <f>'Formato 7 c)'!G7</f>
        <v>142654870.72999999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4190484.93</v>
      </c>
      <c r="R6" s="18">
        <f>'Formato 7 c)'!D11</f>
        <v>4689529.4000000004</v>
      </c>
      <c r="S6" s="18">
        <f>'Formato 7 c)'!E11</f>
        <v>5011354.09</v>
      </c>
      <c r="T6" s="18">
        <f>'Formato 7 c)'!F11</f>
        <v>5080156.5</v>
      </c>
      <c r="U6" s="18">
        <f>'Formato 7 c)'!G11</f>
        <v>5893516.5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4704217.95</v>
      </c>
      <c r="R7" s="18">
        <f>'Formato 7 c)'!D12</f>
        <v>4178279.15</v>
      </c>
      <c r="S7" s="18">
        <f>'Formato 7 c)'!E12</f>
        <v>3886367.88</v>
      </c>
      <c r="T7" s="18">
        <f>'Formato 7 c)'!F12</f>
        <v>4459346.4400000004</v>
      </c>
      <c r="U7" s="18">
        <f>'Formato 7 c)'!G12</f>
        <v>5399463.7699999996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13784530.970000001</v>
      </c>
      <c r="R8" s="18">
        <f>'Formato 7 c)'!D13</f>
        <v>5594370.5999999996</v>
      </c>
      <c r="S8" s="18">
        <f>'Formato 7 c)'!E13</f>
        <v>4844748.7699999996</v>
      </c>
      <c r="T8" s="18">
        <f>'Formato 7 c)'!F13</f>
        <v>4153820.31</v>
      </c>
      <c r="U8" s="18">
        <f>'Formato 7 c)'!G13</f>
        <v>1903905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4902411.54</v>
      </c>
      <c r="R10" s="18">
        <f>'Formato 7 c)'!D15</f>
        <v>3980283.39</v>
      </c>
      <c r="S10" s="18">
        <f>'Formato 7 c)'!E15</f>
        <v>7118747.5700000003</v>
      </c>
      <c r="T10" s="18">
        <f>'Formato 7 c)'!F15</f>
        <v>8163810.7199999997</v>
      </c>
      <c r="U10" s="18">
        <f>'Formato 7 c)'!G15</f>
        <v>9994559.5199999996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70324788</v>
      </c>
      <c r="R12" s="18">
        <f>'Formato 7 c)'!D17</f>
        <v>73841025.959999993</v>
      </c>
      <c r="S12" s="18">
        <f>'Formato 7 c)'!E17</f>
        <v>76056256.739999995</v>
      </c>
      <c r="T12" s="18">
        <f>'Formato 7 c)'!F17</f>
        <v>98337944.5</v>
      </c>
      <c r="U12" s="18">
        <f>'Formato 7 c)'!G17</f>
        <v>113796841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4753580.82</v>
      </c>
      <c r="S14" s="18">
        <f>'Formato 7 c)'!E19</f>
        <v>2417745.6</v>
      </c>
      <c r="T14" s="18">
        <f>'Formato 7 c)'!F19</f>
        <v>1358088.89</v>
      </c>
      <c r="U14" s="18">
        <f>'Formato 7 c)'!G19</f>
        <v>5666584.9400000004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97906433.390000001</v>
      </c>
      <c r="R23" s="18">
        <f>'Formato 7 c)'!D31</f>
        <v>97037069.319999993</v>
      </c>
      <c r="S23" s="18">
        <f>'Formato 7 c)'!E31</f>
        <v>99335220.649999991</v>
      </c>
      <c r="T23" s="18">
        <f>'Formato 7 c)'!F31</f>
        <v>121553167.36</v>
      </c>
      <c r="U23" s="18">
        <f>'Formato 7 c)'!G31</f>
        <v>142654870.72999999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490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491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91" t="s">
        <v>3142</v>
      </c>
      <c r="B5" s="187" t="str">
        <f>ANIO5R</f>
        <v>2014 ¹ (c)</v>
      </c>
      <c r="C5" s="187" t="str">
        <f>ANIO4R</f>
        <v>2015 ¹ (c)</v>
      </c>
      <c r="D5" s="187" t="str">
        <f>ANIO3R</f>
        <v>2016 ¹ (c)</v>
      </c>
      <c r="E5" s="187" t="str">
        <f>ANIO2R</f>
        <v>2017 ¹ (c)</v>
      </c>
      <c r="F5" s="187" t="str">
        <f>ANIO1R</f>
        <v>2018 ¹ (c)</v>
      </c>
      <c r="G5" s="51">
        <f>ANIO_INFORME</f>
        <v>2019</v>
      </c>
    </row>
    <row r="6" spans="1:7" ht="32.1" customHeight="1" x14ac:dyDescent="0.25">
      <c r="A6" s="192"/>
      <c r="B6" s="188"/>
      <c r="C6" s="188"/>
      <c r="D6" s="188"/>
      <c r="E6" s="188"/>
      <c r="F6" s="188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94008165.409999982</v>
      </c>
      <c r="D7" s="59">
        <f t="shared" si="0"/>
        <v>94168010.099999979</v>
      </c>
      <c r="E7" s="59">
        <f t="shared" si="0"/>
        <v>86784358.800000012</v>
      </c>
      <c r="F7" s="59">
        <f t="shared" si="0"/>
        <v>102595719.59999999</v>
      </c>
      <c r="G7" s="59">
        <f t="shared" si="0"/>
        <v>123491370.93000002</v>
      </c>
    </row>
    <row r="8" spans="1:7" x14ac:dyDescent="0.25">
      <c r="A8" s="53" t="s">
        <v>454</v>
      </c>
      <c r="B8" s="60">
        <v>0</v>
      </c>
      <c r="C8" s="60">
        <v>62153812.229999997</v>
      </c>
      <c r="D8" s="60">
        <v>65243197.509999998</v>
      </c>
      <c r="E8" s="60">
        <v>64089130.840000004</v>
      </c>
      <c r="F8" s="149">
        <v>79477548.629999995</v>
      </c>
      <c r="G8" s="60">
        <v>98366173.180000022</v>
      </c>
    </row>
    <row r="9" spans="1:7" x14ac:dyDescent="0.25">
      <c r="A9" s="53" t="s">
        <v>455</v>
      </c>
      <c r="B9" s="60">
        <v>0</v>
      </c>
      <c r="C9" s="60">
        <v>6124001.5</v>
      </c>
      <c r="D9" s="60">
        <v>6166466.75</v>
      </c>
      <c r="E9" s="60">
        <v>4761925.42</v>
      </c>
      <c r="F9" s="149">
        <v>4675661.41</v>
      </c>
      <c r="G9" s="60">
        <v>4742245.1300000008</v>
      </c>
    </row>
    <row r="10" spans="1:7" x14ac:dyDescent="0.25">
      <c r="A10" s="53" t="s">
        <v>456</v>
      </c>
      <c r="B10" s="60">
        <v>0</v>
      </c>
      <c r="C10" s="60">
        <v>16119762.6</v>
      </c>
      <c r="D10" s="60">
        <v>16407902.07</v>
      </c>
      <c r="E10" s="60">
        <v>14440263.029999999</v>
      </c>
      <c r="F10" s="149">
        <v>13825398.279999999</v>
      </c>
      <c r="G10" s="60">
        <v>15510295.620000001</v>
      </c>
    </row>
    <row r="11" spans="1:7" x14ac:dyDescent="0.25">
      <c r="A11" s="53" t="s">
        <v>457</v>
      </c>
      <c r="B11" s="60">
        <v>0</v>
      </c>
      <c r="C11" s="60">
        <v>5863730.5300000003</v>
      </c>
      <c r="D11" s="60">
        <v>4186231.36</v>
      </c>
      <c r="E11" s="60">
        <v>2867997.06</v>
      </c>
      <c r="F11" s="149">
        <v>3771208.42</v>
      </c>
      <c r="G11" s="60">
        <v>4712669.2000000011</v>
      </c>
    </row>
    <row r="12" spans="1:7" x14ac:dyDescent="0.25">
      <c r="A12" s="53" t="s">
        <v>458</v>
      </c>
      <c r="B12" s="60">
        <v>0</v>
      </c>
      <c r="C12" s="60">
        <v>3206231.47</v>
      </c>
      <c r="D12" s="60">
        <v>1867782.49</v>
      </c>
      <c r="E12" s="60">
        <v>625042.44999999995</v>
      </c>
      <c r="F12" s="149">
        <v>845902.86</v>
      </c>
      <c r="G12" s="60">
        <v>159987.79999999999</v>
      </c>
    </row>
    <row r="13" spans="1:7" x14ac:dyDescent="0.25">
      <c r="A13" s="53" t="s">
        <v>459</v>
      </c>
      <c r="B13" s="60">
        <v>0</v>
      </c>
      <c r="C13" s="60">
        <v>540627.07999999996</v>
      </c>
      <c r="D13" s="60">
        <v>296429.92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7666901.4700000007</v>
      </c>
      <c r="F18" s="61">
        <f t="shared" si="1"/>
        <v>8163810.6400000006</v>
      </c>
      <c r="G18" s="61">
        <f t="shared" si="1"/>
        <v>11897347.020000001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387066.3</v>
      </c>
      <c r="F20" s="60">
        <v>397903.24</v>
      </c>
      <c r="G20" s="60">
        <v>1910766.2000000002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274666.42</v>
      </c>
      <c r="F21" s="60">
        <v>0</v>
      </c>
      <c r="G21" s="60">
        <v>3218089.1799999997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3200532.18</v>
      </c>
      <c r="F22" s="60">
        <v>4073307.66</v>
      </c>
      <c r="G22" s="60">
        <v>5346161.8499999996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354930.54</v>
      </c>
      <c r="F23" s="60">
        <v>3692599.74</v>
      </c>
      <c r="G23" s="60">
        <v>1254869.82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3449706.03</v>
      </c>
      <c r="F24" s="60">
        <v>0</v>
      </c>
      <c r="G24" s="60">
        <v>167459.97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94008165.409999982</v>
      </c>
      <c r="D29" s="60">
        <f t="shared" si="2"/>
        <v>94168010.099999979</v>
      </c>
      <c r="E29" s="60">
        <f t="shared" si="2"/>
        <v>94451260.270000011</v>
      </c>
      <c r="F29" s="60">
        <f t="shared" si="2"/>
        <v>110759530.23999999</v>
      </c>
      <c r="G29" s="60">
        <f t="shared" si="2"/>
        <v>135388717.95000002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6" t="s">
        <v>3292</v>
      </c>
      <c r="B32" s="186"/>
      <c r="C32" s="186"/>
      <c r="D32" s="186"/>
      <c r="E32" s="186"/>
      <c r="F32" s="186"/>
      <c r="G32" s="186"/>
    </row>
    <row r="33" spans="1:7" x14ac:dyDescent="0.25">
      <c r="A33" s="186" t="s">
        <v>3293</v>
      </c>
      <c r="B33" s="186"/>
      <c r="C33" s="186"/>
      <c r="D33" s="186"/>
      <c r="E33" s="186"/>
      <c r="F33" s="186"/>
      <c r="G33" s="18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94008165.409999982</v>
      </c>
      <c r="R2" s="18">
        <f>'Formato 7 d)'!D7</f>
        <v>94168010.099999979</v>
      </c>
      <c r="S2" s="18">
        <f>'Formato 7 d)'!E7</f>
        <v>86784358.800000012</v>
      </c>
      <c r="T2" s="18">
        <f>'Formato 7 d)'!F7</f>
        <v>102595719.59999999</v>
      </c>
      <c r="U2" s="18">
        <f>'Formato 7 d)'!G7</f>
        <v>123491370.93000002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62153812.229999997</v>
      </c>
      <c r="R3" s="18">
        <f>'Formato 7 d)'!D8</f>
        <v>65243197.509999998</v>
      </c>
      <c r="S3" s="18">
        <f>'Formato 7 d)'!E8</f>
        <v>64089130.840000004</v>
      </c>
      <c r="T3" s="18">
        <f>'Formato 7 d)'!F8</f>
        <v>79477548.629999995</v>
      </c>
      <c r="U3" s="18">
        <f>'Formato 7 d)'!G8</f>
        <v>98366173.180000022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6124001.5</v>
      </c>
      <c r="R4" s="18">
        <f>'Formato 7 d)'!D9</f>
        <v>6166466.75</v>
      </c>
      <c r="S4" s="18">
        <f>'Formato 7 d)'!E9</f>
        <v>4761925.42</v>
      </c>
      <c r="T4" s="18">
        <f>'Formato 7 d)'!F9</f>
        <v>4675661.41</v>
      </c>
      <c r="U4" s="18">
        <f>'Formato 7 d)'!G9</f>
        <v>4742245.1300000008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16119762.6</v>
      </c>
      <c r="R5" s="18">
        <f>'Formato 7 d)'!D10</f>
        <v>16407902.07</v>
      </c>
      <c r="S5" s="18">
        <f>'Formato 7 d)'!E10</f>
        <v>14440263.029999999</v>
      </c>
      <c r="T5" s="18">
        <f>'Formato 7 d)'!F10</f>
        <v>13825398.279999999</v>
      </c>
      <c r="U5" s="18">
        <f>'Formato 7 d)'!G10</f>
        <v>15510295.620000001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5863730.5300000003</v>
      </c>
      <c r="R6" s="18">
        <f>'Formato 7 d)'!D11</f>
        <v>4186231.36</v>
      </c>
      <c r="S6" s="18">
        <f>'Formato 7 d)'!E11</f>
        <v>2867997.06</v>
      </c>
      <c r="T6" s="18">
        <f>'Formato 7 d)'!F11</f>
        <v>3771208.42</v>
      </c>
      <c r="U6" s="18">
        <f>'Formato 7 d)'!G11</f>
        <v>4712669.2000000011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3206231.47</v>
      </c>
      <c r="R7" s="18">
        <f>'Formato 7 d)'!D12</f>
        <v>1867782.49</v>
      </c>
      <c r="S7" s="18">
        <f>'Formato 7 d)'!E12</f>
        <v>625042.44999999995</v>
      </c>
      <c r="T7" s="18">
        <f>'Formato 7 d)'!F12</f>
        <v>845902.86</v>
      </c>
      <c r="U7" s="18">
        <f>'Formato 7 d)'!G12</f>
        <v>159987.79999999999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540627.07999999996</v>
      </c>
      <c r="R8" s="18">
        <f>'Formato 7 d)'!D13</f>
        <v>296429.92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7666901.4700000007</v>
      </c>
      <c r="T12" s="18">
        <f>'Formato 7 d)'!F18</f>
        <v>8163810.6400000006</v>
      </c>
      <c r="U12" s="18">
        <f>'Formato 7 d)'!G18</f>
        <v>11897347.020000001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387066.3</v>
      </c>
      <c r="T14" s="18">
        <f>'Formato 7 d)'!F20</f>
        <v>397903.24</v>
      </c>
      <c r="U14" s="18">
        <f>'Formato 7 d)'!G20</f>
        <v>1910766.2000000002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274666.42</v>
      </c>
      <c r="T15" s="18">
        <f>'Formato 7 d)'!F21</f>
        <v>0</v>
      </c>
      <c r="U15" s="18">
        <f>'Formato 7 d)'!G21</f>
        <v>3218089.1799999997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3200532.18</v>
      </c>
      <c r="T16" s="18">
        <f>'Formato 7 d)'!F22</f>
        <v>4073307.66</v>
      </c>
      <c r="U16" s="18">
        <f>'Formato 7 d)'!G22</f>
        <v>5346161.8499999996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354930.54</v>
      </c>
      <c r="T17" s="18">
        <f>'Formato 7 d)'!F23</f>
        <v>3692599.74</v>
      </c>
      <c r="U17" s="18">
        <f>'Formato 7 d)'!G23</f>
        <v>1254869.82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3449706.03</v>
      </c>
      <c r="T18" s="18">
        <f>'Formato 7 d)'!F24</f>
        <v>0</v>
      </c>
      <c r="U18" s="18">
        <f>'Formato 7 d)'!G24</f>
        <v>167459.97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94008165.409999982</v>
      </c>
      <c r="R22" s="18">
        <f>'Formato 7 d)'!D29</f>
        <v>94168010.099999979</v>
      </c>
      <c r="S22" s="18">
        <f>'Formato 7 d)'!E29</f>
        <v>94451260.270000011</v>
      </c>
      <c r="T22" s="18">
        <f>'Formato 7 d)'!F29</f>
        <v>110759530.23999999</v>
      </c>
      <c r="U22" s="18">
        <f>'Formato 7 d)'!G29</f>
        <v>135388717.95000002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2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6" t="s">
        <v>495</v>
      </c>
      <c r="B1" s="166"/>
      <c r="C1" s="166"/>
      <c r="D1" s="166"/>
      <c r="E1" s="166"/>
      <c r="F1" s="166"/>
      <c r="G1" s="111"/>
    </row>
    <row r="2" spans="1:7" ht="14.25" x14ac:dyDescent="0.45">
      <c r="A2" s="154" t="str">
        <f>ENTE_PUBLICO</f>
        <v>Sistema para el Desarrollo Integral de la Familia en el Municipio de Leon Guanajuato, Gobierno del Estado de Guanajuato</v>
      </c>
      <c r="B2" s="155"/>
      <c r="C2" s="155"/>
      <c r="D2" s="155"/>
      <c r="E2" s="155"/>
      <c r="F2" s="156"/>
    </row>
    <row r="3" spans="1:7" ht="14.25" x14ac:dyDescent="0.45">
      <c r="A3" s="163" t="s">
        <v>496</v>
      </c>
      <c r="B3" s="164"/>
      <c r="C3" s="164"/>
      <c r="D3" s="164"/>
      <c r="E3" s="164"/>
      <c r="F3" s="16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9" zoomScale="130" zoomScaleNormal="130" workbookViewId="0">
      <selection activeCell="A11" sqref="A1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6" t="s">
        <v>545</v>
      </c>
      <c r="B1" s="166"/>
      <c r="C1" s="166"/>
      <c r="D1" s="166"/>
      <c r="E1" s="166"/>
      <c r="F1" s="166"/>
    </row>
    <row r="2" spans="1:6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6"/>
    </row>
    <row r="3" spans="1:6" x14ac:dyDescent="0.25">
      <c r="A3" s="157" t="s">
        <v>117</v>
      </c>
      <c r="B3" s="158"/>
      <c r="C3" s="158"/>
      <c r="D3" s="158"/>
      <c r="E3" s="158"/>
      <c r="F3" s="159"/>
    </row>
    <row r="4" spans="1:6" ht="14.25" x14ac:dyDescent="0.45">
      <c r="A4" s="160" t="str">
        <f>PERIODO_INFORME</f>
        <v>Al 31 de diciembre de 2018 y al 30 de marzo de 2019 (b)</v>
      </c>
      <c r="B4" s="161"/>
      <c r="C4" s="161"/>
      <c r="D4" s="161"/>
      <c r="E4" s="161"/>
      <c r="F4" s="162"/>
    </row>
    <row r="5" spans="1:6" ht="14.25" x14ac:dyDescent="0.45">
      <c r="A5" s="163" t="s">
        <v>118</v>
      </c>
      <c r="B5" s="164"/>
      <c r="C5" s="164"/>
      <c r="D5" s="164"/>
      <c r="E5" s="164"/>
      <c r="F5" s="165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24299345.460000001</v>
      </c>
      <c r="C9" s="60">
        <f>SUM(C10:C16)</f>
        <v>24303822.5</v>
      </c>
      <c r="D9" s="100" t="s">
        <v>54</v>
      </c>
      <c r="E9" s="60">
        <f>SUM(E10:E18)</f>
        <v>6556570.75</v>
      </c>
      <c r="F9" s="60">
        <f>SUM(F10:F18)</f>
        <v>7881025.1300000008</v>
      </c>
    </row>
    <row r="10" spans="1:6" x14ac:dyDescent="0.25">
      <c r="A10" s="96" t="s">
        <v>4</v>
      </c>
      <c r="B10" s="60">
        <v>105465</v>
      </c>
      <c r="C10" s="60">
        <v>136647.28</v>
      </c>
      <c r="D10" s="101" t="s">
        <v>55</v>
      </c>
      <c r="E10" s="60">
        <v>2876.52</v>
      </c>
      <c r="F10" s="60">
        <v>36102.71</v>
      </c>
    </row>
    <row r="11" spans="1:6" x14ac:dyDescent="0.25">
      <c r="A11" s="96" t="s">
        <v>5</v>
      </c>
      <c r="B11" s="60">
        <v>24193880.460000001</v>
      </c>
      <c r="C11" s="60">
        <v>24166628.609999999</v>
      </c>
      <c r="D11" s="101" t="s">
        <v>56</v>
      </c>
      <c r="E11" s="60">
        <v>346821.82</v>
      </c>
      <c r="F11" s="60">
        <v>1792935.23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546.61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5768384.1299999999</v>
      </c>
      <c r="F16" s="60">
        <v>5040831.45</v>
      </c>
    </row>
    <row r="17" spans="1:6" x14ac:dyDescent="0.25">
      <c r="A17" s="95" t="s">
        <v>11</v>
      </c>
      <c r="B17" s="60">
        <f>SUM(B18:B24)</f>
        <v>645074.27</v>
      </c>
      <c r="C17" s="60">
        <f>SUM(C18:C24)</f>
        <v>722737.56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438488.28</v>
      </c>
      <c r="F18" s="60">
        <v>1011155.74</v>
      </c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55074.27</v>
      </c>
      <c r="C20" s="60">
        <v>132737.56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590000</v>
      </c>
      <c r="C21" s="60">
        <v>590000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82287.92</v>
      </c>
      <c r="C25" s="60">
        <f>SUM(C26:C30)</f>
        <v>66739.429999999993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82287.92</v>
      </c>
      <c r="C26" s="60">
        <v>66739.429999999993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25026707.650000002</v>
      </c>
      <c r="C47" s="61">
        <f>C9+C17+C25+C31+C38+C41</f>
        <v>25093299.489999998</v>
      </c>
      <c r="D47" s="99" t="s">
        <v>91</v>
      </c>
      <c r="E47" s="61">
        <f>E9+E19+E23+E26+E27+E31+E38+E42</f>
        <v>6556570.75</v>
      </c>
      <c r="F47" s="61">
        <f>F9+F19+F23+F26+F27+F31+F38+F42</f>
        <v>7881025.1300000008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70000</v>
      </c>
      <c r="C51" s="60">
        <v>70000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78634150.719999999</v>
      </c>
      <c r="C52" s="60">
        <v>78466690.75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38415500.890000001</v>
      </c>
      <c r="C53" s="60">
        <v>37000643.270000003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-50544166.219999999</v>
      </c>
      <c r="C55" s="60">
        <v>-46611393.280000001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6556570.75</v>
      </c>
      <c r="F59" s="61">
        <f>F47+F57</f>
        <v>7881025.1300000008</v>
      </c>
    </row>
    <row r="60" spans="1:6" x14ac:dyDescent="0.25">
      <c r="A60" s="55" t="s">
        <v>50</v>
      </c>
      <c r="B60" s="61">
        <f>SUM(B50:B58)</f>
        <v>66594573.189999998</v>
      </c>
      <c r="C60" s="61">
        <f>SUM(C50:C58)</f>
        <v>68945028.540000007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91621280.840000004</v>
      </c>
      <c r="C62" s="61">
        <f>SUM(C47+C60)</f>
        <v>94038328.030000001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25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5364624.0900000008</v>
      </c>
      <c r="F68" s="77">
        <f>SUM(F69:F73)</f>
        <v>6457216.9000000004</v>
      </c>
    </row>
    <row r="69" spans="1:6" x14ac:dyDescent="0.25">
      <c r="A69" s="12"/>
      <c r="B69" s="54"/>
      <c r="C69" s="54"/>
      <c r="D69" s="103" t="s">
        <v>107</v>
      </c>
      <c r="E69" s="77">
        <v>-750886.85</v>
      </c>
      <c r="F69" s="77">
        <v>3863713.01</v>
      </c>
    </row>
    <row r="70" spans="1:6" x14ac:dyDescent="0.25">
      <c r="A70" s="12"/>
      <c r="B70" s="54"/>
      <c r="C70" s="54"/>
      <c r="D70" s="103" t="s">
        <v>108</v>
      </c>
      <c r="E70" s="77">
        <v>6115510.9400000004</v>
      </c>
      <c r="F70" s="77">
        <v>2593503.89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85064710.090000004</v>
      </c>
      <c r="F79" s="61">
        <f>F63+F68+F75</f>
        <v>86157302.900000006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91621280.840000004</v>
      </c>
      <c r="F81" s="61">
        <f>F59+F79</f>
        <v>94038328.030000001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66" right="0.23622047244094491" top="0.23" bottom="1.19" header="0.17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24299345.460000001</v>
      </c>
      <c r="Q4" s="18">
        <f>'Formato 1'!C9</f>
        <v>24303822.5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105465</v>
      </c>
      <c r="Q5" s="18">
        <f>'Formato 1'!C10</f>
        <v>136647.28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24193880.460000001</v>
      </c>
      <c r="Q6" s="18">
        <f>'Formato 1'!C11</f>
        <v>24166628.609999999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546.61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645074.27</v>
      </c>
      <c r="Q12" s="18">
        <f>'Formato 1'!C17</f>
        <v>722737.56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55074.27</v>
      </c>
      <c r="Q15" s="18">
        <f>'Formato 1'!C20</f>
        <v>132737.56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590000</v>
      </c>
      <c r="Q16" s="18">
        <f>'Formato 1'!C21</f>
        <v>590000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82287.92</v>
      </c>
      <c r="Q20" s="18">
        <f>'Formato 1'!C25</f>
        <v>66739.429999999993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82287.92</v>
      </c>
      <c r="Q21" s="18">
        <f>'Formato 1'!C26</f>
        <v>66739.429999999993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25026707.650000002</v>
      </c>
      <c r="Q42" s="18">
        <f>'Formato 1'!C47</f>
        <v>25093299.489999998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70000</v>
      </c>
      <c r="Q45">
        <f>'Formato 1'!C51</f>
        <v>70000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78634150.719999999</v>
      </c>
      <c r="Q46">
        <f>'Formato 1'!C52</f>
        <v>78466690.75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38415500.890000001</v>
      </c>
      <c r="Q47">
        <f>'Formato 1'!C53</f>
        <v>37000643.270000003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19087.8</v>
      </c>
      <c r="Q48">
        <f>'Formato 1'!C54</f>
        <v>19087.8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-50544166.219999999</v>
      </c>
      <c r="Q49">
        <f>'Formato 1'!C55</f>
        <v>-46611393.280000001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66594573.189999998</v>
      </c>
      <c r="Q53">
        <f>'Formato 1'!C60</f>
        <v>68945028.540000007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91621280.840000004</v>
      </c>
      <c r="Q54">
        <f>'Formato 1'!C62</f>
        <v>94038328.030000001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6556570.75</v>
      </c>
      <c r="Q57">
        <f>'Formato 1'!F9</f>
        <v>7881025.1300000008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2876.52</v>
      </c>
      <c r="Q58">
        <f>'Formato 1'!F10</f>
        <v>36102.71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346821.82</v>
      </c>
      <c r="Q59">
        <f>'Formato 1'!F11</f>
        <v>1792935.23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5768384.1299999999</v>
      </c>
      <c r="Q64">
        <f>'Formato 1'!F16</f>
        <v>5040831.45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438488.28</v>
      </c>
      <c r="Q66">
        <f>'Formato 1'!F18</f>
        <v>1011155.74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6556570.75</v>
      </c>
      <c r="Q95">
        <f>'Formato 1'!F47</f>
        <v>7881025.1300000008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6556570.75</v>
      </c>
      <c r="Q104">
        <f>'Formato 1'!F59</f>
        <v>7881025.1300000008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79700086</v>
      </c>
      <c r="Q106">
        <f>'Formato 1'!F63</f>
        <v>79700086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79700086</v>
      </c>
      <c r="Q107">
        <f>'Formato 1'!F64</f>
        <v>79700086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5364624.0900000008</v>
      </c>
      <c r="Q110">
        <f>'Formato 1'!F68</f>
        <v>6457216.9000000004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-750886.85</v>
      </c>
      <c r="Q111">
        <f>'Formato 1'!F69</f>
        <v>3863713.01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6115510.9400000004</v>
      </c>
      <c r="Q112">
        <f>'Formato 1'!F70</f>
        <v>2593503.89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85064710.090000004</v>
      </c>
      <c r="Q119">
        <f>'Formato 1'!F79</f>
        <v>86157302.900000006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91621280.840000004</v>
      </c>
      <c r="Q120">
        <f>'Formato 1'!F81</f>
        <v>94038328.030000001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8" t="s">
        <v>544</v>
      </c>
      <c r="B1" s="168"/>
      <c r="C1" s="168"/>
      <c r="D1" s="168"/>
      <c r="E1" s="168"/>
      <c r="F1" s="168"/>
      <c r="G1" s="168"/>
      <c r="H1" s="168"/>
    </row>
    <row r="2" spans="1:9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5"/>
      <c r="H2" s="156"/>
    </row>
    <row r="3" spans="1:9" x14ac:dyDescent="0.25">
      <c r="A3" s="157" t="s">
        <v>120</v>
      </c>
      <c r="B3" s="158"/>
      <c r="C3" s="158"/>
      <c r="D3" s="158"/>
      <c r="E3" s="158"/>
      <c r="F3" s="158"/>
      <c r="G3" s="158"/>
      <c r="H3" s="159"/>
    </row>
    <row r="4" spans="1:9" ht="14.25" x14ac:dyDescent="0.45">
      <c r="A4" s="160" t="str">
        <f>PERIODO_INFORME</f>
        <v>Al 31 de diciembre de 2018 y al 30 de marzo de 2019 (b)</v>
      </c>
      <c r="B4" s="161"/>
      <c r="C4" s="161"/>
      <c r="D4" s="161"/>
      <c r="E4" s="161"/>
      <c r="F4" s="161"/>
      <c r="G4" s="161"/>
      <c r="H4" s="162"/>
    </row>
    <row r="5" spans="1:9" ht="14.25" x14ac:dyDescent="0.45">
      <c r="A5" s="163" t="s">
        <v>118</v>
      </c>
      <c r="B5" s="164"/>
      <c r="C5" s="164"/>
      <c r="D5" s="164"/>
      <c r="E5" s="164"/>
      <c r="F5" s="164"/>
      <c r="G5" s="164"/>
      <c r="H5" s="165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7881025.1299999999</v>
      </c>
      <c r="C18" s="132"/>
      <c r="D18" s="132"/>
      <c r="E18" s="132"/>
      <c r="F18" s="61">
        <v>6556570.75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7881025.1299999999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6556570.75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7" t="s">
        <v>3300</v>
      </c>
      <c r="B33" s="167"/>
      <c r="C33" s="167"/>
      <c r="D33" s="167"/>
      <c r="E33" s="167"/>
      <c r="F33" s="167"/>
      <c r="G33" s="167"/>
      <c r="H33" s="167"/>
    </row>
    <row r="34" spans="1:8" ht="12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2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2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2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37" right="0.28999999999999998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7881025.1299999999</v>
      </c>
      <c r="Q12" s="18"/>
      <c r="R12" s="18"/>
      <c r="S12" s="18"/>
      <c r="T12" s="18">
        <f>'Formato 2'!F18</f>
        <v>6556570.75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7881025.1299999999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6556570.75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D6" sqref="D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6" t="s">
        <v>543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1"/>
    </row>
    <row r="2" spans="1:12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2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2" ht="14.25" x14ac:dyDescent="0.45">
      <c r="A4" s="160" t="str">
        <f>TRIMESTRE</f>
        <v>Del 1 de enero al 30 de marzo de 2019 (b)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2" ht="14.25" x14ac:dyDescent="0.45">
      <c r="A5" s="157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Luffi</cp:lastModifiedBy>
  <cp:lastPrinted>2019-10-17T15:00:06Z</cp:lastPrinted>
  <dcterms:created xsi:type="dcterms:W3CDTF">2017-01-19T17:59:06Z</dcterms:created>
  <dcterms:modified xsi:type="dcterms:W3CDTF">2020-01-24T15:16:43Z</dcterms:modified>
</cp:coreProperties>
</file>